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2120" windowHeight="9120"/>
  </bookViews>
  <sheets>
    <sheet name="2026" sheetId="2" r:id="rId1"/>
  </sheets>
  <definedNames>
    <definedName name="_xlnm._FilterDatabase" localSheetId="0" hidden="1">'2026'!$A$8:$IB$167</definedName>
    <definedName name="_xlnm.Print_Area" localSheetId="0">'2026'!$A$1:$L$167</definedName>
  </definedNames>
  <calcPr calcId="125725"/>
</workbook>
</file>

<file path=xl/calcChain.xml><?xml version="1.0" encoding="utf-8"?>
<calcChain xmlns="http://schemas.openxmlformats.org/spreadsheetml/2006/main">
  <c r="L53" i="2"/>
  <c r="I53"/>
  <c r="L52"/>
  <c r="I52"/>
  <c r="L30" l="1"/>
  <c r="L29"/>
  <c r="L28"/>
  <c r="L27"/>
  <c r="L103"/>
  <c r="L123"/>
  <c r="L124"/>
  <c r="L125"/>
  <c r="I125"/>
  <c r="I123"/>
  <c r="I103"/>
  <c r="L84"/>
  <c r="I84"/>
  <c r="I34"/>
  <c r="I29"/>
  <c r="I28"/>
  <c r="J33"/>
  <c r="J31" s="1"/>
  <c r="G33"/>
  <c r="J34"/>
  <c r="L34" s="1"/>
  <c r="G34"/>
  <c r="H31"/>
  <c r="J67"/>
  <c r="G67"/>
  <c r="J151"/>
  <c r="J149"/>
  <c r="H121"/>
  <c r="J121"/>
  <c r="G121"/>
  <c r="H102"/>
  <c r="J102"/>
  <c r="G102"/>
  <c r="G31" l="1"/>
  <c r="L49"/>
  <c r="I49"/>
  <c r="L64" l="1"/>
  <c r="L63"/>
  <c r="L62"/>
  <c r="I64"/>
  <c r="I63"/>
  <c r="I62"/>
  <c r="H61"/>
  <c r="J61"/>
  <c r="K61"/>
  <c r="G61"/>
  <c r="K37"/>
  <c r="H37"/>
  <c r="L147"/>
  <c r="I147"/>
  <c r="L88"/>
  <c r="H80"/>
  <c r="L44"/>
  <c r="H43"/>
  <c r="L11"/>
  <c r="L166"/>
  <c r="L165"/>
  <c r="K164"/>
  <c r="L163"/>
  <c r="L162" s="1"/>
  <c r="L161" s="1"/>
  <c r="K162"/>
  <c r="K161" s="1"/>
  <c r="L160"/>
  <c r="L159"/>
  <c r="L158"/>
  <c r="K157"/>
  <c r="L156"/>
  <c r="L155" s="1"/>
  <c r="K155"/>
  <c r="L153"/>
  <c r="L152" s="1"/>
  <c r="K152"/>
  <c r="L151"/>
  <c r="L150" s="1"/>
  <c r="K150"/>
  <c r="L149"/>
  <c r="K148"/>
  <c r="K145"/>
  <c r="L143"/>
  <c r="L142"/>
  <c r="L141"/>
  <c r="L139"/>
  <c r="K138"/>
  <c r="K137" s="1"/>
  <c r="L136"/>
  <c r="L135"/>
  <c r="L134"/>
  <c r="L132"/>
  <c r="L131"/>
  <c r="L130"/>
  <c r="K129"/>
  <c r="K128" s="1"/>
  <c r="L127"/>
  <c r="L126" s="1"/>
  <c r="K126"/>
  <c r="L122"/>
  <c r="L121" s="1"/>
  <c r="K121"/>
  <c r="L120"/>
  <c r="L119"/>
  <c r="L118"/>
  <c r="K117"/>
  <c r="L116"/>
  <c r="L115"/>
  <c r="K114"/>
  <c r="L113"/>
  <c r="L111"/>
  <c r="L107"/>
  <c r="K106"/>
  <c r="L104"/>
  <c r="L102" s="1"/>
  <c r="K102"/>
  <c r="K100"/>
  <c r="L98"/>
  <c r="L97"/>
  <c r="K96"/>
  <c r="L95"/>
  <c r="L94" s="1"/>
  <c r="K94"/>
  <c r="L93"/>
  <c r="L92"/>
  <c r="L90"/>
  <c r="K89"/>
  <c r="L87"/>
  <c r="L86"/>
  <c r="L85"/>
  <c r="L82"/>
  <c r="L81"/>
  <c r="L79"/>
  <c r="L78"/>
  <c r="L77"/>
  <c r="L76"/>
  <c r="L75"/>
  <c r="L74"/>
  <c r="K73"/>
  <c r="L72"/>
  <c r="L71"/>
  <c r="L70"/>
  <c r="L69"/>
  <c r="L67"/>
  <c r="K66"/>
  <c r="L60"/>
  <c r="L59" s="1"/>
  <c r="K59"/>
  <c r="L58"/>
  <c r="L57"/>
  <c r="L56"/>
  <c r="K55"/>
  <c r="L54"/>
  <c r="L51"/>
  <c r="L50"/>
  <c r="L48"/>
  <c r="L47"/>
  <c r="L46"/>
  <c r="L45"/>
  <c r="L42"/>
  <c r="L41"/>
  <c r="K40"/>
  <c r="L39"/>
  <c r="L36"/>
  <c r="K35"/>
  <c r="K31"/>
  <c r="L26"/>
  <c r="L25"/>
  <c r="L24"/>
  <c r="L22"/>
  <c r="K20"/>
  <c r="L19"/>
  <c r="L17"/>
  <c r="L16"/>
  <c r="L15"/>
  <c r="L13"/>
  <c r="L12"/>
  <c r="K10"/>
  <c r="H164"/>
  <c r="I166"/>
  <c r="I165"/>
  <c r="I163"/>
  <c r="I162" s="1"/>
  <c r="I161" s="1"/>
  <c r="H162"/>
  <c r="H161" s="1"/>
  <c r="H157"/>
  <c r="H155"/>
  <c r="H152"/>
  <c r="I159"/>
  <c r="I158"/>
  <c r="I153"/>
  <c r="I152" s="1"/>
  <c r="I151"/>
  <c r="I150" s="1"/>
  <c r="I149"/>
  <c r="H150"/>
  <c r="H148"/>
  <c r="H145"/>
  <c r="H138"/>
  <c r="H137" s="1"/>
  <c r="I143"/>
  <c r="I142"/>
  <c r="I141"/>
  <c r="I139"/>
  <c r="I136"/>
  <c r="I135"/>
  <c r="I134"/>
  <c r="I132"/>
  <c r="I131"/>
  <c r="I130"/>
  <c r="H129"/>
  <c r="H128" s="1"/>
  <c r="H126"/>
  <c r="I127"/>
  <c r="I126" s="1"/>
  <c r="I124"/>
  <c r="I122"/>
  <c r="H117"/>
  <c r="H114"/>
  <c r="I120"/>
  <c r="I119"/>
  <c r="I118"/>
  <c r="I116"/>
  <c r="I115"/>
  <c r="I113"/>
  <c r="I111"/>
  <c r="H106"/>
  <c r="I107"/>
  <c r="I104"/>
  <c r="I102" s="1"/>
  <c r="H100"/>
  <c r="H96"/>
  <c r="H94"/>
  <c r="H89"/>
  <c r="I98"/>
  <c r="I97"/>
  <c r="I95"/>
  <c r="I94" s="1"/>
  <c r="I93"/>
  <c r="I92"/>
  <c r="I90"/>
  <c r="I87"/>
  <c r="I86"/>
  <c r="I85"/>
  <c r="I82"/>
  <c r="I81"/>
  <c r="I79"/>
  <c r="I78"/>
  <c r="H73"/>
  <c r="I77"/>
  <c r="I76"/>
  <c r="I75"/>
  <c r="I74"/>
  <c r="I72"/>
  <c r="I71"/>
  <c r="I70"/>
  <c r="I69"/>
  <c r="I67"/>
  <c r="I60"/>
  <c r="I59" s="1"/>
  <c r="I58"/>
  <c r="I57"/>
  <c r="I56"/>
  <c r="H66"/>
  <c r="H59"/>
  <c r="H55"/>
  <c r="I54"/>
  <c r="I51"/>
  <c r="I50"/>
  <c r="I48"/>
  <c r="I47"/>
  <c r="I46"/>
  <c r="I45"/>
  <c r="H35"/>
  <c r="H40"/>
  <c r="I42"/>
  <c r="I41"/>
  <c r="I39"/>
  <c r="I36"/>
  <c r="I27"/>
  <c r="I26"/>
  <c r="I25"/>
  <c r="I24"/>
  <c r="I23"/>
  <c r="I22"/>
  <c r="H20"/>
  <c r="I12"/>
  <c r="I13"/>
  <c r="I15"/>
  <c r="I16"/>
  <c r="I17"/>
  <c r="I19"/>
  <c r="I11"/>
  <c r="H10"/>
  <c r="I156"/>
  <c r="I155" s="1"/>
  <c r="I160"/>
  <c r="J150"/>
  <c r="G150"/>
  <c r="L101"/>
  <c r="L100" s="1"/>
  <c r="I101"/>
  <c r="I100" s="1"/>
  <c r="I33"/>
  <c r="L33"/>
  <c r="L32"/>
  <c r="I32"/>
  <c r="I31" s="1"/>
  <c r="I30"/>
  <c r="L18"/>
  <c r="I18"/>
  <c r="L140"/>
  <c r="I140"/>
  <c r="J155"/>
  <c r="L108"/>
  <c r="I108"/>
  <c r="L109"/>
  <c r="L110"/>
  <c r="I109"/>
  <c r="I110"/>
  <c r="L31" l="1"/>
  <c r="I121"/>
  <c r="H65"/>
  <c r="I99"/>
  <c r="L114"/>
  <c r="L73"/>
  <c r="L99"/>
  <c r="I96"/>
  <c r="I117"/>
  <c r="L157"/>
  <c r="L154" s="1"/>
  <c r="I35"/>
  <c r="K144"/>
  <c r="I40"/>
  <c r="I164"/>
  <c r="K99"/>
  <c r="K105"/>
  <c r="L138"/>
  <c r="L137" s="1"/>
  <c r="H99"/>
  <c r="I114"/>
  <c r="I138"/>
  <c r="I137" s="1"/>
  <c r="I55"/>
  <c r="L35"/>
  <c r="L40"/>
  <c r="L55"/>
  <c r="L164"/>
  <c r="I157"/>
  <c r="I154" s="1"/>
  <c r="L117"/>
  <c r="K154"/>
  <c r="I148"/>
  <c r="L96"/>
  <c r="L148"/>
  <c r="I73"/>
  <c r="H9"/>
  <c r="L61"/>
  <c r="I61"/>
  <c r="L43"/>
  <c r="K80"/>
  <c r="K65" s="1"/>
  <c r="I88"/>
  <c r="K43"/>
  <c r="K9" s="1"/>
  <c r="H154"/>
  <c r="H144"/>
  <c r="H105"/>
  <c r="L146"/>
  <c r="L145" s="1"/>
  <c r="L23"/>
  <c r="G155"/>
  <c r="K167" l="1"/>
  <c r="H167"/>
  <c r="H180" s="1"/>
  <c r="L144"/>
  <c r="I146"/>
  <c r="I145" s="1"/>
  <c r="I144" s="1"/>
  <c r="G145"/>
  <c r="J164"/>
  <c r="J162"/>
  <c r="J161" s="1"/>
  <c r="J157"/>
  <c r="J154" s="1"/>
  <c r="J152"/>
  <c r="J148"/>
  <c r="J145"/>
  <c r="J138"/>
  <c r="J137" s="1"/>
  <c r="J126"/>
  <c r="J117"/>
  <c r="J114"/>
  <c r="L112"/>
  <c r="L106" s="1"/>
  <c r="L105" s="1"/>
  <c r="J100"/>
  <c r="J96"/>
  <c r="J94"/>
  <c r="J73"/>
  <c r="J59"/>
  <c r="J55"/>
  <c r="J43"/>
  <c r="J40"/>
  <c r="J35"/>
  <c r="G100"/>
  <c r="G138"/>
  <c r="G137" s="1"/>
  <c r="G157"/>
  <c r="G154" s="1"/>
  <c r="G164"/>
  <c r="I112"/>
  <c r="I106" s="1"/>
  <c r="I105" s="1"/>
  <c r="G40"/>
  <c r="G152"/>
  <c r="G73"/>
  <c r="G96"/>
  <c r="G162"/>
  <c r="G161" s="1"/>
  <c r="G148"/>
  <c r="G59"/>
  <c r="G35"/>
  <c r="G55"/>
  <c r="G94"/>
  <c r="G114"/>
  <c r="G126"/>
  <c r="G117"/>
  <c r="G106" l="1"/>
  <c r="G105" s="1"/>
  <c r="G66"/>
  <c r="I68"/>
  <c r="I66" s="1"/>
  <c r="G129"/>
  <c r="G128" s="1"/>
  <c r="I133"/>
  <c r="I129" s="1"/>
  <c r="I128" s="1"/>
  <c r="G89"/>
  <c r="I91"/>
  <c r="I89" s="1"/>
  <c r="J37"/>
  <c r="L38"/>
  <c r="L37" s="1"/>
  <c r="J20"/>
  <c r="L21"/>
  <c r="L20" s="1"/>
  <c r="J66"/>
  <c r="L68"/>
  <c r="L66" s="1"/>
  <c r="J10"/>
  <c r="L14"/>
  <c r="L10" s="1"/>
  <c r="J89"/>
  <c r="L91"/>
  <c r="L89" s="1"/>
  <c r="G43"/>
  <c r="I44"/>
  <c r="I43" s="1"/>
  <c r="G10"/>
  <c r="I14"/>
  <c r="I10" s="1"/>
  <c r="G80"/>
  <c r="I83"/>
  <c r="I80" s="1"/>
  <c r="G37"/>
  <c r="I38"/>
  <c r="I37" s="1"/>
  <c r="J80"/>
  <c r="L83"/>
  <c r="L80" s="1"/>
  <c r="J129"/>
  <c r="J128" s="1"/>
  <c r="L133"/>
  <c r="L129" s="1"/>
  <c r="L128" s="1"/>
  <c r="G20"/>
  <c r="I21"/>
  <c r="I20" s="1"/>
  <c r="J144"/>
  <c r="G144"/>
  <c r="G99"/>
  <c r="J106"/>
  <c r="J105" s="1"/>
  <c r="J99"/>
  <c r="I65" l="1"/>
  <c r="J65"/>
  <c r="L65"/>
  <c r="G65"/>
  <c r="J9"/>
  <c r="L9"/>
  <c r="G9"/>
  <c r="I9"/>
  <c r="L167" l="1"/>
  <c r="J167"/>
  <c r="I167"/>
  <c r="G167"/>
  <c r="I180" l="1"/>
  <c r="G175"/>
  <c r="G180"/>
  <c r="J177"/>
  <c r="J180"/>
  <c r="G177"/>
</calcChain>
</file>

<file path=xl/sharedStrings.xml><?xml version="1.0" encoding="utf-8"?>
<sst xmlns="http://schemas.openxmlformats.org/spreadsheetml/2006/main" count="924" uniqueCount="270">
  <si>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</si>
  <si>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(Закупка товаров, работ и услуг для обеспечения государственных (муниципальных) нужд)</t>
  </si>
  <si>
    <t>Осуществление отдельных государственных полномочий в сфере административных правонарушений (Закупка товаров, работ и услуг для обеспечения государственных (муниципальных) нужд)</t>
  </si>
  <si>
    <t>Осуществление полномочий по созданию и организации деятельности комиссий по делам несовершеннолетних и защите их прав (Закупка товаров, работ и услуг для обеспечения государственных (муниципальных) нужд)</t>
  </si>
  <si>
    <t>Осуществление отдельных государственных полномочий в области обращения с животными в части организации мероприятий при осуществлении деятельности по обращению с животными без владельцев (Закупка товаров, работ и услуг для обеспечения государственных (муниципальных) нужд)</t>
  </si>
  <si>
    <t>Функционирование (техническое обслуживание и эксплуатация) блочно-модульной котельной д. Затеиха (Закупка товаров, работ и услуг для обеспечения государственных (муниципальных) нужд)</t>
  </si>
  <si>
    <t>Функционирование станций катодной защиты газопроводов, находящихся в собственности Пучежского муниципального района (Закупка товаров, работ и услуг для обеспечения государственных (муниципальных) нужд)</t>
  </si>
  <si>
    <t>Организация технического обслуживания газопроводов, сооружений на них, газового оборудования и оказание услуг аварийно-диспетчерской службы, иные мероприятия, связанные с содержанием и обслуживанием объектов газового хозяйства (Закупка товаров, работ и услуг для обеспечения государственных (муниципальных) нужд)</t>
  </si>
  <si>
    <t>Осуществление переданных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(Социальное обеспечение и иные выплаты населению)</t>
  </si>
  <si>
    <t>Пенсионное обеспечение лиц, замещающих выборные муниципальные должности и должности муниципальной службы Пучежского муниципального района (Социальное обеспечение и иные выплаты населению)</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</si>
  <si>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(Капитальные вложения в объекты государственной (муниципальной) собственности)</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</si>
  <si>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</si>
  <si>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Затеихинского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</si>
  <si>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Илья-Высоковского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</si>
  <si>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Основное мероприятие «Поддержка социально-ориентированных некоммерческих организаций"</t>
  </si>
  <si>
    <t>Осуществление части переданных муниципальному району полномочий Мортковского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</si>
  <si>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Сеготского сельского  поселения по решению вопросов местного значения по организации досуга и обеспечения жителей поселения услугами организаций культуры (обеспечение функционирования учреждений культурного досуга) (Предоставление субсидий бюджетным, автономным учреждениям и иным некоммерческим организациям)</t>
  </si>
  <si>
    <t>Осуществление части переданных муниципальному району полномочий Пучежского городского поселения на выполнение мероприятий по повышению туристического потенциала городского поселения (обеспечение деятельности муниципальных учреждений культуры) (Предоставление субсидий бюджетным, автономным учреждениям и иным некоммерческим организациям)</t>
  </si>
  <si>
    <t>Организация дошкольного образования и обеспечение функционирования муниципальных учреждений (Иные бюджетные ассигнования)</t>
  </si>
  <si>
    <t>Организация общего образования  и обеспечение функционирования муниципальных учреждений (Иные бюджетные ассигнования)</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</si>
  <si>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(Иные бюджетные ассигнования)</t>
  </si>
  <si>
    <t>Организация дополнительного образования и обеспечение функционирования организаций в сфере культуры и искусства (Иные бюджетные ассигнования)</t>
  </si>
  <si>
    <t>Предоставление музейных услуг на базе МУК «Краеведческий музей» (Иные бюджетные ассигнования)</t>
  </si>
  <si>
    <t>Обеспечений функций органов местного самоуправления Пучежского муниципального района (Иные бюджетные ассигнования)</t>
  </si>
  <si>
    <t>Обеспечение деятельности МУ «Управление административно-хозяйственного обеспечения» (Иные бюджетные ассигнования)</t>
  </si>
  <si>
    <t>Резервный фонд администрации Пучежского муниципального района (Иные бюджетные ассигнования)</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</si>
  <si>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(Иные бюджетные ассигнования)</t>
  </si>
  <si>
    <t>Муниципальная программа Пучежского муниципального района «Снижение административных барьеров, оптимизация и повышение качества предоставления государственных и муниципальных услуг в Пучежском муниципальном районе, в том числе на базе многофункциональных центров предоставления государственных и муниципальных услуг»</t>
  </si>
  <si>
    <t>ВСЕГО</t>
  </si>
  <si>
    <t>Целевая статья</t>
  </si>
  <si>
    <t>Наименование</t>
  </si>
  <si>
    <t>Вид расхода</t>
  </si>
  <si>
    <t>Сумма, руб</t>
  </si>
  <si>
    <t>07</t>
  </si>
  <si>
    <t>01</t>
  </si>
  <si>
    <t>0</t>
  </si>
  <si>
    <t>00010</t>
  </si>
  <si>
    <t>100</t>
  </si>
  <si>
    <t>200</t>
  </si>
  <si>
    <t>800</t>
  </si>
  <si>
    <t>00020</t>
  </si>
  <si>
    <t>00040</t>
  </si>
  <si>
    <t>00050</t>
  </si>
  <si>
    <t>00070</t>
  </si>
  <si>
    <t>80170</t>
  </si>
  <si>
    <t>02</t>
  </si>
  <si>
    <t>00030</t>
  </si>
  <si>
    <t>80150</t>
  </si>
  <si>
    <t>03</t>
  </si>
  <si>
    <t>00090</t>
  </si>
  <si>
    <t>05</t>
  </si>
  <si>
    <t>04</t>
  </si>
  <si>
    <t>10</t>
  </si>
  <si>
    <t>06</t>
  </si>
  <si>
    <t>300</t>
  </si>
  <si>
    <t>60080</t>
  </si>
  <si>
    <t>09</t>
  </si>
  <si>
    <t>S0190</t>
  </si>
  <si>
    <t>80200</t>
  </si>
  <si>
    <t>00130</t>
  </si>
  <si>
    <t>00150</t>
  </si>
  <si>
    <t>L3041</t>
  </si>
  <si>
    <t>60030</t>
  </si>
  <si>
    <t>80100</t>
  </si>
  <si>
    <t>80110</t>
  </si>
  <si>
    <t>08</t>
  </si>
  <si>
    <t>00170</t>
  </si>
  <si>
    <t>00180</t>
  </si>
  <si>
    <t>9160Г</t>
  </si>
  <si>
    <t>600</t>
  </si>
  <si>
    <t>9260З</t>
  </si>
  <si>
    <t>9360И</t>
  </si>
  <si>
    <t>9460М</t>
  </si>
  <si>
    <t>9560С</t>
  </si>
  <si>
    <t>00190</t>
  </si>
  <si>
    <t>9180Г</t>
  </si>
  <si>
    <t>00200</t>
  </si>
  <si>
    <t>9183Г</t>
  </si>
  <si>
    <t>9162Г</t>
  </si>
  <si>
    <t>40010</t>
  </si>
  <si>
    <t>00230</t>
  </si>
  <si>
    <t>11</t>
  </si>
  <si>
    <t>9155Г</t>
  </si>
  <si>
    <t>00300</t>
  </si>
  <si>
    <t>00310</t>
  </si>
  <si>
    <t>13</t>
  </si>
  <si>
    <t>00380</t>
  </si>
  <si>
    <t>00360</t>
  </si>
  <si>
    <t>60070</t>
  </si>
  <si>
    <t>00290</t>
  </si>
  <si>
    <t>9152Г</t>
  </si>
  <si>
    <t>80350</t>
  </si>
  <si>
    <t>80360</t>
  </si>
  <si>
    <t>80370</t>
  </si>
  <si>
    <t>90010</t>
  </si>
  <si>
    <t>500</t>
  </si>
  <si>
    <t>400</t>
  </si>
  <si>
    <t>00510</t>
  </si>
  <si>
    <t>00520</t>
  </si>
  <si>
    <t>00530</t>
  </si>
  <si>
    <t>16</t>
  </si>
  <si>
    <t>40</t>
  </si>
  <si>
    <t>9</t>
  </si>
  <si>
    <t>00</t>
  </si>
  <si>
    <t>прог-рамма</t>
  </si>
  <si>
    <t>под-прог-рам-ма</t>
  </si>
  <si>
    <t>основ-ного меро-прия-тие</t>
  </si>
  <si>
    <t>направ-ление расходов</t>
  </si>
  <si>
    <t>Муниципальная программа Пучежского муниципального района «Развитие образования Пучежского муниципального района»</t>
  </si>
  <si>
    <t>Основное мероприятие «Дошкольное образование в муниципальных учреждениях Пучежского муниципального района»</t>
  </si>
  <si>
    <t>Основное мероприятие «Общее образование в муниципальных учреждениях Пучежского муниципального района»</t>
  </si>
  <si>
    <t>Основное мероприятие «Дополнительное образование в муниципальных учреждениях Пучежского муниципального района»</t>
  </si>
  <si>
    <t>Основное мероприятие «Повышение педагогического потенциала, увеличение количества педагогов, внедряющих современные образовательные технологии»</t>
  </si>
  <si>
    <t>Основное мероприятие «Сохранение и укрепление здоровья обучающихся»</t>
  </si>
  <si>
    <t>Основное мероприятие «Развитие интеллектуального, физического, творческого потенциала обучающихся. Патриотическое воспитание»</t>
  </si>
  <si>
    <t>Основное мероприятие «Финансовое обеспечение предоставления мер социальной поддержки в сфере образования»</t>
  </si>
  <si>
    <t>Основное мероприятие «Организация исполнения районного бюджета в части средств, предусмотренных на реализацию муниципальной программы»</t>
  </si>
  <si>
    <t>Муниципальная программа Пучежского муниципального района «Развитие культуры и туризма Пучежского муниципального района»</t>
  </si>
  <si>
    <t>Основное мероприятие «Дополнительное образование в сфере культуры и искусства в муниципальных учреждениях Пучежского муниципального района»</t>
  </si>
  <si>
    <t>Основное мероприятие «Организация культурного досуга  и отдыха населения Пучежского муниципального района»</t>
  </si>
  <si>
    <t>Основное мероприятие «Предоставление библиотечных  услуг»</t>
  </si>
  <si>
    <t>Основное мероприятие «Развитие музейного дела»</t>
  </si>
  <si>
    <t>Основное мероприятие «Создание модельных библиотек»</t>
  </si>
  <si>
    <t>Основное мероприятие «Создание благоприятных условий для устойчивого развития сферы туризма в Пучежском муниципальном районе»</t>
  </si>
  <si>
    <t>Основное мероприятие «Дополнительное образование в сфере физической культуры и спорта в муниципальных учреждениях Пучежского муниципального района»</t>
  </si>
  <si>
    <t>Основное мероприятие «Физическое воспитание, обеспечение организации и проведения физкультурных и спортивных мероприятий»</t>
  </si>
  <si>
    <t>Муниципальная программа Пучежского муниципального района «Совершенствование местного самоуправления Пучежского муниципального района»</t>
  </si>
  <si>
    <t>Основное мероприятие «Обеспечение деятельности органов местного самоуправления Пучежского муниципального района»</t>
  </si>
  <si>
    <t>Основное мероприятие «Организация мероприятий муниципального характера и вручения наград»</t>
  </si>
  <si>
    <t>Основное мероприятие «Развитие муниципальной службы, выполнений гарантий, предусмотренных законодательством о муниципальной службе»</t>
  </si>
  <si>
    <t>Основное мероприятие «Выполнение мероприятий,  связанных с деятельностью органов местного самоуправления Пучежского муниципального района»</t>
  </si>
  <si>
    <t>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 (Закупка товаров, работ и услуг для обеспечения государственных (муниципальных) нужд)</t>
  </si>
  <si>
    <t>L5191</t>
  </si>
  <si>
    <t>Государственная поддержка отрасли культуры (Реализация мероприятий по модернизации библиотек в части комплектования книжных фондов библиотек муниципальных образований) (Закупка товаров, работ и услуг для обеспечения государственных (муниципальных) нужд)</t>
  </si>
  <si>
    <t>00550</t>
  </si>
  <si>
    <t>Обеспечение функционирования модели персонифицированного финансирования дополнительного образования детей (Предоставление субсидий бюджетным, автономным учреждениям и иным некоммерческим организациям)</t>
  </si>
  <si>
    <t>Проведение диспансеризации лиц, замещающих должности муниципальной службы (Закупка товаров, работ и услуг для обеспечения государственных (муниципальных) нужд)</t>
  </si>
  <si>
    <t>00340</t>
  </si>
  <si>
    <t xml:space="preserve">Основное мероприятие «Оказание государственных и муниципальных услуг» </t>
  </si>
  <si>
    <t>Муниципальная программа «Пучежского муниципального района «Профилактика правонарушений и наркомании, обеспечение безопасности граждан на территории Пучежского муниципального района</t>
  </si>
  <si>
    <t>Основное мероприятие «Профилактика правонарушений на территории Пучежского муниципального района»</t>
  </si>
  <si>
    <t>Муниципальная программа Пучежского муниципального района «Развитие транспортной системы Пучежского муниципального района»</t>
  </si>
  <si>
    <t>Основное мероприятие «Содержание автомобильных дорог общего пользования местного значения»</t>
  </si>
  <si>
    <t>Муниципальная программа «Газификация Пучежского муниципального района»</t>
  </si>
  <si>
    <t>Основное мероприятие «Содержание и обслуживание объектов газового  хозяйства»</t>
  </si>
  <si>
    <t>Муниципальная программа Пучежского муниципального района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</si>
  <si>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Основное мероприятие «Обеспечение жилыми помещениями детей-сирот и детей, оставшимся без попечения родителей, лицам из их числа по договорам найма специализированных жилых помещений»</t>
  </si>
  <si>
    <t>Непрограммные направления деятельности</t>
  </si>
  <si>
    <t>00000</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</si>
  <si>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(Иные бюджетные ассигнования)</t>
  </si>
  <si>
    <t>Организация дошкольного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</si>
  <si>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</si>
  <si>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общего образования  и обеспечение функционирования муниципальных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</si>
  <si>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</si>
  <si>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ежемесячных муниципальных выплат молодым специалистам муниципальных образовательных учреждений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</si>
  <si>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</si>
  <si>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дополнительного образования и обеспечение функционирования организаций в сфере культуры и искусства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</si>
  <si>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библиотечного и информационного обслуживания пользователей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</si>
  <si>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</si>
  <si>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Предоставление музейных услуг на базе МУК «Краеведческий музей»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</si>
  <si>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Глава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</si>
  <si>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Обеспечений функций органов местного самоуправления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</si>
  <si>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Обеспечение деятельности МУ «Управление административно-хозяйственного обеспечения»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</si>
  <si>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по оказанию финансовой поддержки футбольной команде "Волга" (Предоставление субсидий бюджетным, автономным учреждениям и иным некоммерческим организациям)</t>
  </si>
  <si>
    <t>S2910</t>
  </si>
  <si>
    <t>Обеспечение функционирования МУ «Многофункциональный центр предоставления государственных и муниципальных услуг в Пучежском муниципальном районе»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</si>
  <si>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части переданных муниципальному району полномочий Пучежского городского поселения по решению вопросов местного значения (ведение справочно-адресной работы по учету и регистрации граждан на территории поселения)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</si>
  <si>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полномочий по созданию и организации деятельности комиссий по делам несовершеннолетних и защите их прав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</si>
  <si>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дошкольного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</si>
  <si>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Присмотр и уход за детьми, в части питания детей образовательного учреждения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</si>
  <si>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</si>
  <si>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Обеспечение антитеррористической защищенности образовательных организаций (Закупка товаров, работ и услуг для обеспечения государственных (муниципальных) нужд)</t>
  </si>
  <si>
    <t>Выполнение мероприятий, направленных на охрану труда и предупреждение профессиональных заболеваний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</si>
  <si>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</si>
  <si>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Организация общего образования  и обеспечение функционирования муниципальных учреждений (Закупка товаров, работ и услуг для обеспечения государственных (муниципальных) нужд)</t>
  </si>
  <si>
    <t>Обеспечение пожарной безопасности муниципальных  учреждений (Закупка товаров, работ и услуг для обеспечения государственных (муниципальных) нужд)</t>
  </si>
  <si>
    <t>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(Закупка товаров, работ и услуг для обеспечения государственных (муниципальных) нужд)</t>
  </si>
  <si>
    <t>Муниципальная программа Пучежского муниципального района «Развитие физической культуры и спорта в Пучежском муниципальном районе»</t>
  </si>
  <si>
    <t>Организация временной занятости несовершеннолетних граждан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</si>
  <si>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00320</t>
  </si>
  <si>
    <t>Повышение квалификации муниципальных служащих (Закупка товаров, работ и услуг для обеспечения государственных (муниципальных) нужд)</t>
  </si>
  <si>
    <t>00350</t>
  </si>
  <si>
    <t>Размещение информации о деятельности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</si>
  <si>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82910</t>
  </si>
  <si>
    <t>Софинансирование расходов по обеспечению функционирования многофункциональных центров предоставления государственных и муниципальных услуг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</si>
  <si>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Софинансирование расходов по обеспечению функционирования многофункциональных центров предоставления государственных и муниципальных услуг (Закупка товаров, работ и услуг для обеспечения государственных (муниципальных) нужд)</t>
  </si>
  <si>
    <t>82400</t>
  </si>
  <si>
    <t>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 (Закупка товаров, работ и услуг для обеспечения государственных (муниципальных) нужд)</t>
  </si>
  <si>
    <t>Организация дополнительного образования и обеспечение функционирования организаций в сфере образования (Предоставление субсидий бюджетным, автономным учреждениям и иным некоммерческим организациям)</t>
  </si>
  <si>
    <t>Организация дополнительного образования и обеспечение функционирования организаций в сфере физической культуры и спорта (Предоставление субсидий бюджетным, автономным учреждениям и иным некоммерческим организациям)</t>
  </si>
  <si>
    <t>00370</t>
  </si>
  <si>
    <t>Вручение наград Российской Федерации, наград Ивановской области, наград Пучежского муниципального района, выплата вознаграждений к ним (Социальное обеспечение и иные выплаты населению)</t>
  </si>
  <si>
    <t>Организация отдыха детей в каникулярное время в части организации двухразового питания в лагерях дневного пребывания (Закупка товаров, работ и услуг для обеспечения государственных (муниципальных) нужд)</t>
  </si>
  <si>
    <t>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 (Закупка товаров, работ и услуг для обеспечения государственных (муниципальных) нужд)</t>
  </si>
  <si>
    <t>Организация мероприятий для детей (Закупка товаров, работ и услуг для обеспечения государственных (муниципальных) нужд)</t>
  </si>
  <si>
    <t>Обеспечение горячим питанием обучающихся из многодетных семей, детей-инвалидов, детей, находящихся под опекой, детей, состоящих на учете в противотуберкулезном диспансере (Закупка товаров, работ и услуг для обеспечения государственных (муниципальных) нужд)</t>
  </si>
  <si>
    <t>Осуществление переданных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 (Закупка товаров, работ и услуг для обеспечения государственных (муниципальных) нужд)</t>
  </si>
  <si>
    <t>Обеспечение деятельности Муниципального учреждения по обслуживанию муниципальных учреждений Пучежского муниципального района Ивановской области (Закупка товаров, работ и услуг для обеспечения государственных (муниципальных) нужд)</t>
  </si>
  <si>
    <t>Организация дополнительного образования и обеспечение функционирования организаций в сфере культуры и искусства (Закупка товаров, работ и услуг для обеспечения государственных (муниципальных) нужд)</t>
  </si>
  <si>
    <t>Осуществление библиотечного и информационного обслуживания пользователей библиотек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</si>
  <si>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комплектование и обеспечение сохранности библиотечных фондов (обеспечение функционирования библиотек) (Закупка товаров, работ и услуг для обеспечения государственных (муниципальных) нужд)</t>
  </si>
  <si>
    <t>Предоставление музейных услуг на базе МУК «Краеведческий музей» (Закупка товаров, работ и услуг для обеспечения государственных (муниципальных) нужд)</t>
  </si>
  <si>
    <t>Осуществление части переданных муниципальному району полномочий Пучежского городского поселения по решению вопросов местного значения по организации библиотечного обслуживания населения (создание модельной муниципальной библиотеки) (Закупка товаров, работ и услуг для обеспечения государственных (муниципальных) нужд)</t>
  </si>
  <si>
    <t>Иные межбюджетные трансферты, предоставляемые бюджетам сельских поселений Пучежского муниципального района на осуществление полномочий в области дорожной деятельности в отношении автомобильных дорог местного значения вне границ населенных пунктов и в границах населенных пунктов поселения в части содержания автомобильных дорог местного значения (Межбюджетные трансферты)</t>
  </si>
  <si>
    <t>Обеспечений функций органов местного самоуправления Пучежского муниципального района (Закупка товаров, работ и услуг для обеспечения государственных (муниципальных) нужд)</t>
  </si>
  <si>
    <t>Обеспечение деятельности МУ «Управление административно-хозяйственного обеспечения» (Закупка товаров, работ и услуг для обеспечения государственных (муниципальных) нужд)</t>
  </si>
  <si>
    <t>Организация мероприятий муниципального  характера (Закупка товаров, работ и услуг для обеспечения государственных (муниципальных) нужд)</t>
  </si>
  <si>
    <t>89700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</si>
  <si>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 (Закупка товаров, работ и услуг для обеспечения государственных (муниципальных) нужд)</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</si>
  <si>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</si>
  <si>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51792</t>
  </si>
  <si>
    <t>000</t>
  </si>
  <si>
    <t>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</si>
  <si>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Основное мероприятие «Приведение автомобильных дорог общего пользования  местного значения в состояние, отвечающее требованиям и нормам»</t>
  </si>
  <si>
    <t>81090</t>
  </si>
  <si>
    <t>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</si>
  <si>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01130</t>
  </si>
  <si>
    <t>Организация досуга и обеспечение жителей муниципального района услугами организаций культуры (Предоставление субсидий бюджетным, автономным учреждениям и иным некоммерческим организациям)</t>
  </si>
  <si>
    <t>Д0820</t>
  </si>
  <si>
    <t>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из многодетных семей (Закупка товаров, работ и услуг для обеспечения государственных (муниципальных) нужд)</t>
  </si>
  <si>
    <t>00710</t>
  </si>
  <si>
    <t>Капитальный ремонт, ремонт автомобильных дорог общего пользования местного значения (Закупка товаров, работ и услуг для обеспечения государственных (муниципальных) нужд)</t>
  </si>
  <si>
    <t>81400</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</si>
  <si>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(Социальное обеспечение и иные выплаты населению)</t>
  </si>
  <si>
    <t>Осуществление регулярных перевозок пассажиров и багажа автомобильным транспортом по регулируемым тарифам по маршрутам регулярных перевозок в Пучежском муниципальном районе (Закупка товаров, работ и услуг для обеспечения государственных (муниципальных) нужд)</t>
  </si>
  <si>
    <t>50502</t>
  </si>
  <si>
    <t>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</si>
  <si>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r>
      <t>Осуществление переданных органам местного самоуправления государственных полномочий Ивановской области по предоставлению бесплатного</t>
    </r>
    <r>
      <rPr>
        <b/>
        <sz val="12"/>
        <rFont val="Times New Roman"/>
        <family val="1"/>
        <charset val="204"/>
      </rPr>
      <t xml:space="preserve"> горячего питани</t>
    </r>
    <r>
      <rPr>
        <sz val="12"/>
        <rFont val="Times New Roman"/>
        <family val="1"/>
        <charset val="204"/>
      </rPr>
      <t xml:space="preserve">я </t>
    </r>
    <r>
      <rPr>
        <b/>
        <sz val="12"/>
        <rFont val="Times New Roman"/>
        <family val="1"/>
        <charset val="204"/>
      </rPr>
      <t>обучающимся,</t>
    </r>
    <r>
      <rPr>
        <sz val="12"/>
        <rFont val="Times New Roman"/>
        <family val="1"/>
        <charset val="204"/>
      </rPr>
      <t xml:space="preserve"> получающим начальное общее образование и посещающим группу продленного дня,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t>
    </r>
    <r>
      <rPr>
        <b/>
        <sz val="12"/>
        <rFont val="Times New Roman"/>
        <family val="1"/>
        <charset val="204"/>
      </rPr>
      <t>в специальной военной операции</t>
    </r>
    <r>
      <rPr>
        <sz val="12"/>
        <rFont val="Times New Roman"/>
        <family val="1"/>
        <charset val="204"/>
      </rPr>
      <t>,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r>
  </si>
  <si>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(Закупка товаров, работ и услуг для обеспечения государственных (муниципальных) нужд)</t>
  </si>
  <si>
    <t>51200</t>
  </si>
  <si>
    <t>Разработка (корректировка) проектной документации и газификация населенных пунктов, объектов социальной инфраструктуры Ивановской области (Бюджетные инвестиции)</t>
  </si>
  <si>
    <t>S2990</t>
  </si>
  <si>
    <t>Основное мероприятие «Повышение уровня газификации Пучежского муниципального района»</t>
  </si>
  <si>
    <t>SД007</t>
  </si>
  <si>
    <t>9Д001</t>
  </si>
  <si>
    <t>Основное мероприятие "Иные мероприятия, связанные с осуществлением дорожной деятельности"</t>
  </si>
  <si>
    <t>Проведение инженерных изысканий, обследований, разработка проектов и сметных расчетов стоимости работ, экспертиза проектов, сметных расчетов, осуществление строительного контроля. Оформление права собственности на дороги местного значения (Закупка товаров, работ и услуг для обеспечения государственных (муниципальных) нужд)</t>
  </si>
  <si>
    <t>Основное мероприятие "Обеспечение населения пассажирскими перевозками регулярного сообщения автомобильным транспортом на внутримуниципальных маршрутах"</t>
  </si>
  <si>
    <t>9Д003</t>
  </si>
  <si>
    <t>Изменения, руб</t>
  </si>
  <si>
    <t>Сумма с учетом изменений, руб</t>
  </si>
  <si>
    <t>Ю4</t>
  </si>
  <si>
    <t>57502</t>
  </si>
  <si>
    <t>Реализация мероприятий по модернизации школьных систем образования (модернизация школьных систем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</si>
  <si>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Федеральный проект "Все лучшее детям"</t>
  </si>
  <si>
    <t>Федеральный проект "Педагоги и наставники"</t>
  </si>
  <si>
    <t>Ю6</t>
  </si>
  <si>
    <t>53031</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</si>
  <si>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</si>
  <si>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детям из многодетных семей, обучающимся в 5-11 классах муниципальных общеобразовательных организаций (Закупка товаров, работ и услуг для обеспечения государственных (муниципальных) нужд)</t>
  </si>
  <si>
    <t>83390</t>
  </si>
  <si>
    <t>3</t>
  </si>
  <si>
    <t>00240</t>
  </si>
  <si>
    <t>00390</t>
  </si>
  <si>
    <t>00330</t>
  </si>
  <si>
    <t>00770</t>
  </si>
  <si>
    <t>Организация досуга и обеспечение жителей муниципального района услугами организаций культуры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</si>
  <si>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Организация проведения физкультурных и спортивных мероприятий. Приобретение спортивного инвентаря (Предоставление субсидий бюджетным, автономным учреждениям и иным некоммерческим организациям)</t>
  </si>
  <si>
    <t>Обеспечение приватизации и проведение предпродажной подготовки объектов недвижимости (Закупка товаров, работ и услуг для обеспечения государственных (муниципальных) нужд)</t>
  </si>
  <si>
    <t>Содержание объектов недвижимости, входящих в состав имущества казны и арендованного имущества (Закупка товаров, работ и услуг для обеспечения государственных (муниципальных) нужд)</t>
  </si>
  <si>
    <t>Распределение бюджетных ассигнований по целевым статьям (муниципальным программам Пучежского муниципального района Ивановской области и не включенным в муниципальные программы Пучежского муниципального района Ивановской области направлений деятельности органов местного самоуправления Пучежского муниципального района), группам видов расходов классификации расходов бюджета Пучежского муниципального района на 2027 и 2028 годы</t>
  </si>
  <si>
    <t>Обеспечение функционирования модели персонифицированного финансирования дополнительного образования детей (Иные бюджетные ассигнования)</t>
  </si>
  <si>
    <t>Обеспечение функционирования Председателя Контрольно-счетной комиссии Пучежского муниципального района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</si>
  <si>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Приложение № 5 к решению Совета 
Пучежского муниципального района 
от  18.12.2025  № 21</t>
  </si>
  <si>
    <t>S1290</t>
  </si>
  <si>
    <t>S1010</t>
  </si>
  <si>
    <t>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 (Предоставление субсидий бюджетным, автономным учреждениям и иным некоммерческим организациям)</t>
  </si>
  <si>
    <t>Субсидии общественным организациям ветеранов (Предоставление субсидий бюджетным, автономным учреждениям и иным некоммерческим организациям)</t>
  </si>
  <si>
    <t>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N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 (Закупка товаров, работ и услуг для обеспечения государственных (муниципальных) нужд)</t>
  </si>
  <si>
    <t>Приложение № 4 к решению Совета 
Пучежского муниципального района 
от  __.06.2026  № __</t>
  </si>
</sst>
</file>

<file path=xl/styles.xml><?xml version="1.0" encoding="utf-8"?>
<styleSheet xmlns="http://schemas.openxmlformats.org/spreadsheetml/2006/main">
  <fonts count="14">
    <font>
      <sz val="10"/>
      <name val="Arial Cyr"/>
      <charset val="204"/>
    </font>
    <font>
      <sz val="12"/>
      <name val="Times New Roman"/>
      <family val="1"/>
      <charset val="204"/>
    </font>
    <font>
      <sz val="12"/>
      <color indexed="8"/>
      <name val="Times New Roman"/>
      <family val="1"/>
      <charset val="204"/>
    </font>
    <font>
      <sz val="14"/>
      <name val="Times New Roman"/>
      <family val="1"/>
      <charset val="204"/>
    </font>
    <font>
      <sz val="10"/>
      <name val="Times New Roman"/>
      <family val="1"/>
      <charset val="204"/>
    </font>
    <font>
      <sz val="10"/>
      <color indexed="8"/>
      <name val="Arial Cyr"/>
      <family val="2"/>
    </font>
    <font>
      <b/>
      <sz val="12"/>
      <name val="Times New Roman"/>
      <family val="1"/>
      <charset val="204"/>
    </font>
    <font>
      <b/>
      <sz val="14"/>
      <color indexed="8"/>
      <name val="Times New Roman"/>
      <family val="1"/>
      <charset val="204"/>
    </font>
    <font>
      <b/>
      <sz val="14"/>
      <name val="Times New Roman"/>
      <family val="1"/>
      <charset val="204"/>
    </font>
    <font>
      <b/>
      <sz val="14"/>
      <name val="Arial Cyr"/>
      <charset val="204"/>
    </font>
    <font>
      <sz val="14"/>
      <name val="Arial Cyr"/>
      <charset val="204"/>
    </font>
    <font>
      <b/>
      <sz val="10"/>
      <color indexed="10"/>
      <name val="Arial Cyr"/>
      <charset val="204"/>
    </font>
    <font>
      <sz val="10"/>
      <color indexed="10"/>
      <name val="Arial Cyr"/>
      <charset val="204"/>
    </font>
    <font>
      <b/>
      <sz val="12"/>
      <name val="Arial Cyr"/>
      <charset val="204"/>
    </font>
  </fonts>
  <fills count="8">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6"/>
        <bgColor indexed="64"/>
      </patternFill>
    </fill>
    <fill>
      <patternFill patternType="solid">
        <fgColor indexed="43"/>
        <bgColor indexed="64"/>
      </patternFill>
    </fill>
    <fill>
      <patternFill patternType="solid">
        <fgColor rgb="FFFFFF99"/>
        <bgColor indexed="64"/>
      </patternFill>
    </fill>
    <fill>
      <patternFill patternType="solid">
        <fgColor rgb="FFFFFFCC"/>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49" fontId="5" fillId="0" borderId="1">
      <alignment vertical="top" wrapText="1"/>
    </xf>
  </cellStyleXfs>
  <cellXfs count="62">
    <xf numFmtId="0" fontId="0" fillId="0" borderId="0" xfId="0"/>
    <xf numFmtId="0" fontId="0" fillId="0" borderId="0" xfId="0" applyFont="1"/>
    <xf numFmtId="0" fontId="4" fillId="0" borderId="0" xfId="0" applyFont="1" applyAlignment="1">
      <alignment vertical="top"/>
    </xf>
    <xf numFmtId="49" fontId="1" fillId="2" borderId="2" xfId="0" applyNumberFormat="1" applyFont="1" applyFill="1" applyBorder="1" applyAlignment="1">
      <alignment horizontal="center" wrapText="1"/>
    </xf>
    <xf numFmtId="49" fontId="0" fillId="0" borderId="0" xfId="0" applyNumberFormat="1" applyFont="1"/>
    <xf numFmtId="49" fontId="1" fillId="0" borderId="2" xfId="0" applyNumberFormat="1" applyFont="1" applyBorder="1" applyAlignment="1">
      <alignment horizontal="center" vertical="top" wrapText="1"/>
    </xf>
    <xf numFmtId="4" fontId="1" fillId="2" borderId="2" xfId="0" applyNumberFormat="1" applyFont="1" applyFill="1" applyBorder="1" applyAlignment="1">
      <alignment horizontal="center" wrapText="1"/>
    </xf>
    <xf numFmtId="4" fontId="0" fillId="0" borderId="0" xfId="0" applyNumberFormat="1" applyFont="1"/>
    <xf numFmtId="0" fontId="7" fillId="3" borderId="2" xfId="0" applyFont="1" applyFill="1" applyBorder="1" applyAlignment="1">
      <alignment horizontal="center" vertical="center" wrapText="1"/>
    </xf>
    <xf numFmtId="0" fontId="11" fillId="0" borderId="0" xfId="0" applyFont="1"/>
    <xf numFmtId="0" fontId="9" fillId="0" borderId="0" xfId="0" applyFont="1"/>
    <xf numFmtId="0" fontId="10" fillId="0" borderId="0" xfId="0" applyFont="1"/>
    <xf numFmtId="49" fontId="6" fillId="3" borderId="2" xfId="0" applyNumberFormat="1" applyFont="1" applyFill="1" applyBorder="1"/>
    <xf numFmtId="0" fontId="6" fillId="0" borderId="0" xfId="0" applyFont="1"/>
    <xf numFmtId="0" fontId="0" fillId="0" borderId="0" xfId="0" applyFont="1" applyAlignment="1">
      <alignment vertical="center"/>
    </xf>
    <xf numFmtId="0" fontId="1" fillId="2" borderId="2" xfId="0" applyFont="1" applyFill="1" applyBorder="1" applyAlignment="1">
      <alignment horizontal="justify" vertical="center" wrapText="1"/>
    </xf>
    <xf numFmtId="0" fontId="1" fillId="2" borderId="2" xfId="0" applyFont="1" applyFill="1" applyBorder="1" applyAlignment="1">
      <alignment vertical="center" wrapText="1"/>
    </xf>
    <xf numFmtId="0" fontId="8" fillId="3" borderId="2" xfId="0" applyFont="1" applyFill="1" applyBorder="1" applyAlignment="1">
      <alignment horizontal="center" vertical="center" wrapText="1"/>
    </xf>
    <xf numFmtId="0" fontId="6" fillId="3" borderId="2" xfId="0" applyFont="1" applyFill="1" applyBorder="1" applyAlignment="1">
      <alignment vertical="center"/>
    </xf>
    <xf numFmtId="49" fontId="6" fillId="3" borderId="2" xfId="0" applyNumberFormat="1" applyFont="1" applyFill="1" applyBorder="1" applyAlignment="1">
      <alignment horizontal="center" wrapText="1"/>
    </xf>
    <xf numFmtId="49" fontId="6" fillId="3" borderId="3" xfId="0" applyNumberFormat="1" applyFont="1" applyFill="1" applyBorder="1" applyAlignment="1">
      <alignment horizontal="center" wrapText="1"/>
    </xf>
    <xf numFmtId="4" fontId="6" fillId="3" borderId="2" xfId="0" applyNumberFormat="1" applyFont="1" applyFill="1" applyBorder="1" applyAlignment="1">
      <alignment horizontal="center"/>
    </xf>
    <xf numFmtId="4" fontId="6" fillId="3" borderId="2" xfId="0" applyNumberFormat="1" applyFont="1" applyFill="1" applyBorder="1" applyAlignment="1">
      <alignment horizontal="center" wrapText="1"/>
    </xf>
    <xf numFmtId="0" fontId="6" fillId="4" borderId="2" xfId="0" applyFont="1" applyFill="1" applyBorder="1" applyAlignment="1">
      <alignment horizontal="justify" vertical="center" wrapText="1"/>
    </xf>
    <xf numFmtId="49" fontId="1" fillId="4" borderId="2" xfId="0" applyNumberFormat="1" applyFont="1" applyFill="1" applyBorder="1" applyAlignment="1">
      <alignment horizontal="center" wrapText="1"/>
    </xf>
    <xf numFmtId="49" fontId="6" fillId="4" borderId="3" xfId="0" applyNumberFormat="1" applyFont="1" applyFill="1" applyBorder="1" applyAlignment="1">
      <alignment horizontal="center" vertical="top" wrapText="1"/>
    </xf>
    <xf numFmtId="4" fontId="6" fillId="4" borderId="2" xfId="0" applyNumberFormat="1" applyFont="1" applyFill="1" applyBorder="1" applyAlignment="1">
      <alignment horizontal="center"/>
    </xf>
    <xf numFmtId="49" fontId="6" fillId="4" borderId="2" xfId="0" applyNumberFormat="1" applyFont="1" applyFill="1" applyBorder="1" applyAlignment="1">
      <alignment horizontal="center" wrapText="1"/>
    </xf>
    <xf numFmtId="4" fontId="6" fillId="4" borderId="2" xfId="0" applyNumberFormat="1" applyFont="1" applyFill="1" applyBorder="1" applyAlignment="1">
      <alignment horizontal="center" wrapText="1"/>
    </xf>
    <xf numFmtId="0" fontId="6" fillId="4" borderId="2" xfId="0" applyFont="1" applyFill="1" applyBorder="1" applyAlignment="1">
      <alignment vertical="center" wrapText="1"/>
    </xf>
    <xf numFmtId="0" fontId="6" fillId="5" borderId="2" xfId="0" applyFont="1" applyFill="1" applyBorder="1" applyAlignment="1">
      <alignment horizontal="justify" vertical="center" wrapText="1"/>
    </xf>
    <xf numFmtId="49" fontId="6" fillId="5" borderId="2" xfId="0" applyNumberFormat="1" applyFont="1" applyFill="1" applyBorder="1" applyAlignment="1">
      <alignment horizontal="center" wrapText="1"/>
    </xf>
    <xf numFmtId="4" fontId="6" fillId="5" borderId="2" xfId="0" applyNumberFormat="1" applyFont="1" applyFill="1" applyBorder="1" applyAlignment="1">
      <alignment horizontal="center" wrapText="1"/>
    </xf>
    <xf numFmtId="4" fontId="1" fillId="0" borderId="2" xfId="0" applyNumberFormat="1" applyFont="1" applyFill="1" applyBorder="1" applyAlignment="1">
      <alignment horizontal="center" wrapText="1"/>
    </xf>
    <xf numFmtId="0" fontId="1" fillId="0" borderId="2" xfId="0" applyFont="1" applyFill="1" applyBorder="1" applyAlignment="1">
      <alignment horizontal="justify" vertical="center" wrapText="1"/>
    </xf>
    <xf numFmtId="49" fontId="1" fillId="0" borderId="2" xfId="0" applyNumberFormat="1" applyFont="1" applyFill="1" applyBorder="1" applyAlignment="1">
      <alignment horizontal="center" wrapText="1"/>
    </xf>
    <xf numFmtId="0" fontId="12" fillId="0" borderId="0" xfId="0" applyFont="1" applyFill="1"/>
    <xf numFmtId="0" fontId="6" fillId="6" borderId="2" xfId="0" applyFont="1" applyFill="1" applyBorder="1" applyAlignment="1">
      <alignment horizontal="justify" vertical="center" wrapText="1"/>
    </xf>
    <xf numFmtId="49" fontId="6" fillId="6" borderId="2" xfId="0" applyNumberFormat="1" applyFont="1" applyFill="1" applyBorder="1" applyAlignment="1">
      <alignment horizontal="center" wrapText="1"/>
    </xf>
    <xf numFmtId="4" fontId="6" fillId="6" borderId="2" xfId="0" applyNumberFormat="1" applyFont="1" applyFill="1" applyBorder="1" applyAlignment="1">
      <alignment horizontal="center" wrapText="1"/>
    </xf>
    <xf numFmtId="0" fontId="6" fillId="3" borderId="2" xfId="0" applyFont="1" applyFill="1" applyBorder="1" applyAlignment="1">
      <alignment horizontal="center" vertical="center" wrapText="1"/>
    </xf>
    <xf numFmtId="0" fontId="13" fillId="0" borderId="0" xfId="0" applyFont="1"/>
    <xf numFmtId="0" fontId="0" fillId="0" borderId="0" xfId="0" applyFont="1" applyFill="1"/>
    <xf numFmtId="49" fontId="6" fillId="7" borderId="2" xfId="0" applyNumberFormat="1" applyFont="1" applyFill="1" applyBorder="1" applyAlignment="1">
      <alignment horizontal="center" wrapText="1"/>
    </xf>
    <xf numFmtId="4" fontId="6" fillId="7" borderId="2" xfId="0" applyNumberFormat="1" applyFont="1" applyFill="1" applyBorder="1" applyAlignment="1">
      <alignment horizontal="center" wrapText="1"/>
    </xf>
    <xf numFmtId="4" fontId="0" fillId="0" borderId="0" xfId="0" applyNumberFormat="1"/>
    <xf numFmtId="0" fontId="6" fillId="7" borderId="2" xfId="0" applyFont="1" applyFill="1" applyBorder="1" applyAlignment="1">
      <alignment wrapText="1"/>
    </xf>
    <xf numFmtId="0" fontId="1" fillId="0" borderId="2" xfId="0" applyFont="1" applyBorder="1" applyAlignment="1">
      <alignment horizontal="justify" wrapText="1"/>
    </xf>
    <xf numFmtId="0" fontId="1" fillId="0" borderId="0" xfId="0" applyFont="1" applyAlignment="1">
      <alignment horizontal="left" wrapText="1"/>
    </xf>
    <xf numFmtId="49" fontId="1" fillId="0" borderId="2" xfId="0" applyNumberFormat="1" applyFont="1" applyBorder="1" applyAlignment="1">
      <alignment horizontal="center"/>
    </xf>
    <xf numFmtId="4" fontId="1" fillId="0" borderId="2" xfId="0" applyNumberFormat="1" applyFont="1" applyBorder="1" applyAlignment="1">
      <alignment horizontal="center"/>
    </xf>
    <xf numFmtId="49" fontId="4" fillId="0" borderId="0" xfId="0" applyNumberFormat="1" applyFont="1" applyAlignment="1">
      <alignment horizontal="right" wrapText="1"/>
    </xf>
    <xf numFmtId="4" fontId="1" fillId="0" borderId="4" xfId="0" applyNumberFormat="1" applyFont="1" applyBorder="1" applyAlignment="1">
      <alignment horizontal="center" vertical="top"/>
    </xf>
    <xf numFmtId="4" fontId="1" fillId="0" borderId="3" xfId="0" applyNumberFormat="1" applyFont="1" applyBorder="1" applyAlignment="1">
      <alignment horizontal="center" vertical="top"/>
    </xf>
    <xf numFmtId="4" fontId="1" fillId="0" borderId="4" xfId="0" applyNumberFormat="1" applyFont="1" applyBorder="1" applyAlignment="1">
      <alignment horizontal="center" vertical="top" wrapText="1"/>
    </xf>
    <xf numFmtId="4" fontId="1" fillId="0" borderId="3" xfId="0" applyNumberFormat="1" applyFont="1" applyBorder="1" applyAlignment="1">
      <alignment horizontal="center" vertical="top" wrapText="1"/>
    </xf>
    <xf numFmtId="0" fontId="3" fillId="0" borderId="0" xfId="0" applyFont="1" applyAlignment="1">
      <alignment horizontal="center" wrapText="1"/>
    </xf>
    <xf numFmtId="4" fontId="1" fillId="0" borderId="2" xfId="0" applyNumberFormat="1" applyFont="1" applyBorder="1" applyAlignment="1">
      <alignment horizontal="center" vertical="top"/>
    </xf>
    <xf numFmtId="49" fontId="1" fillId="0" borderId="2" xfId="0" applyNumberFormat="1" applyFont="1" applyBorder="1" applyAlignment="1">
      <alignment horizontal="center"/>
    </xf>
    <xf numFmtId="0" fontId="2" fillId="0" borderId="2" xfId="0" applyFont="1" applyBorder="1" applyAlignment="1">
      <alignment horizontal="center" vertical="center" wrapText="1"/>
    </xf>
    <xf numFmtId="49" fontId="1" fillId="0" borderId="4" xfId="0" applyNumberFormat="1" applyFont="1" applyBorder="1" applyAlignment="1">
      <alignment horizontal="center" vertical="top" wrapText="1"/>
    </xf>
    <xf numFmtId="49" fontId="1" fillId="0" borderId="3" xfId="0" applyNumberFormat="1" applyFont="1" applyBorder="1" applyAlignment="1">
      <alignment horizontal="center" vertical="top" wrapText="1"/>
    </xf>
  </cellXfs>
  <cellStyles count="2">
    <cellStyle name="st15" xfId="1"/>
    <cellStyle name="Обычный" xfId="0" builtinId="0"/>
  </cellStyles>
  <dxfs count="0"/>
  <tableStyles count="0" defaultTableStyle="TableStyleMedium9" defaultPivotStyle="PivotStyleLight16"/>
  <colors>
    <mruColors>
      <color rgb="FFFFFFCC"/>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B180"/>
  <sheetViews>
    <sheetView tabSelected="1" zoomScaleNormal="100" workbookViewId="0">
      <selection activeCell="N5" sqref="N5"/>
    </sheetView>
  </sheetViews>
  <sheetFormatPr defaultRowHeight="12.75"/>
  <cols>
    <col min="1" max="1" width="64.42578125" style="14" customWidth="1"/>
    <col min="2" max="2" width="5.42578125" style="4" customWidth="1"/>
    <col min="3" max="3" width="6.140625" style="4" customWidth="1"/>
    <col min="4" max="4" width="6.5703125" style="4" customWidth="1"/>
    <col min="5" max="5" width="7.85546875" style="4" customWidth="1"/>
    <col min="6" max="6" width="7.140625" style="4" customWidth="1"/>
    <col min="7" max="9" width="17" style="7" customWidth="1"/>
    <col min="10" max="10" width="18.28515625" style="1" customWidth="1"/>
    <col min="11" max="12" width="17" style="7" customWidth="1"/>
    <col min="13" max="16384" width="9.140625" style="1"/>
  </cols>
  <sheetData>
    <row r="1" spans="1:236" ht="47.25" customHeight="1">
      <c r="B1" s="51" t="s">
        <v>269</v>
      </c>
      <c r="C1" s="51"/>
      <c r="D1" s="51"/>
      <c r="E1" s="51"/>
      <c r="F1" s="51"/>
      <c r="G1" s="51"/>
      <c r="H1" s="51"/>
      <c r="I1" s="51"/>
      <c r="J1" s="51"/>
      <c r="K1" s="51"/>
      <c r="L1" s="51"/>
    </row>
    <row r="2" spans="1:236" ht="57.75" customHeight="1">
      <c r="B2" s="51" t="s">
        <v>263</v>
      </c>
      <c r="C2" s="51"/>
      <c r="D2" s="51"/>
      <c r="E2" s="51"/>
      <c r="F2" s="51"/>
      <c r="G2" s="51"/>
      <c r="H2" s="51"/>
      <c r="I2" s="51"/>
      <c r="J2" s="51"/>
      <c r="K2" s="51"/>
      <c r="L2" s="51"/>
    </row>
    <row r="5" spans="1:236" ht="93.75" customHeight="1">
      <c r="A5" s="56" t="s">
        <v>260</v>
      </c>
      <c r="B5" s="56"/>
      <c r="C5" s="56"/>
      <c r="D5" s="56"/>
      <c r="E5" s="56"/>
      <c r="F5" s="56"/>
      <c r="G5" s="56"/>
      <c r="H5" s="56"/>
      <c r="I5" s="56"/>
      <c r="J5" s="56"/>
      <c r="K5" s="56"/>
      <c r="L5" s="56"/>
    </row>
    <row r="7" spans="1:236" ht="15.75" customHeight="1">
      <c r="A7" s="59" t="s">
        <v>30</v>
      </c>
      <c r="B7" s="58" t="s">
        <v>29</v>
      </c>
      <c r="C7" s="58"/>
      <c r="D7" s="58"/>
      <c r="E7" s="58"/>
      <c r="F7" s="60" t="s">
        <v>31</v>
      </c>
      <c r="G7" s="57" t="s">
        <v>32</v>
      </c>
      <c r="H7" s="52" t="s">
        <v>239</v>
      </c>
      <c r="I7" s="54" t="s">
        <v>240</v>
      </c>
      <c r="J7" s="57" t="s">
        <v>32</v>
      </c>
      <c r="K7" s="52" t="s">
        <v>239</v>
      </c>
      <c r="L7" s="54" t="s">
        <v>240</v>
      </c>
    </row>
    <row r="8" spans="1:236" ht="96.75" customHeight="1">
      <c r="A8" s="59"/>
      <c r="B8" s="5" t="s">
        <v>104</v>
      </c>
      <c r="C8" s="5" t="s">
        <v>105</v>
      </c>
      <c r="D8" s="5" t="s">
        <v>106</v>
      </c>
      <c r="E8" s="5" t="s">
        <v>107</v>
      </c>
      <c r="F8" s="61"/>
      <c r="G8" s="57"/>
      <c r="H8" s="53"/>
      <c r="I8" s="55"/>
      <c r="J8" s="57"/>
      <c r="K8" s="53"/>
      <c r="L8" s="55"/>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row>
    <row r="9" spans="1:236" ht="60" customHeight="1">
      <c r="A9" s="8" t="s">
        <v>108</v>
      </c>
      <c r="B9" s="19" t="s">
        <v>34</v>
      </c>
      <c r="C9" s="19" t="s">
        <v>35</v>
      </c>
      <c r="D9" s="19" t="s">
        <v>103</v>
      </c>
      <c r="E9" s="19" t="s">
        <v>148</v>
      </c>
      <c r="F9" s="20"/>
      <c r="G9" s="21">
        <f t="shared" ref="G9:L9" si="0">G10+G20+G31+G35+G37+G40+G43+G55+G59+G61</f>
        <v>420865800.69</v>
      </c>
      <c r="H9" s="21">
        <f t="shared" si="0"/>
        <v>166056</v>
      </c>
      <c r="I9" s="21">
        <f t="shared" si="0"/>
        <v>421031856.69</v>
      </c>
      <c r="J9" s="21">
        <f t="shared" si="0"/>
        <v>189779910.06</v>
      </c>
      <c r="K9" s="21">
        <f t="shared" si="0"/>
        <v>209385.59999999998</v>
      </c>
      <c r="L9" s="21">
        <f t="shared" si="0"/>
        <v>189989295.66</v>
      </c>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row>
    <row r="10" spans="1:236" ht="48" customHeight="1">
      <c r="A10" s="23" t="s">
        <v>109</v>
      </c>
      <c r="B10" s="24" t="s">
        <v>34</v>
      </c>
      <c r="C10" s="24" t="s">
        <v>35</v>
      </c>
      <c r="D10" s="24" t="s">
        <v>34</v>
      </c>
      <c r="E10" s="24" t="s">
        <v>148</v>
      </c>
      <c r="F10" s="25"/>
      <c r="G10" s="26">
        <f>SUM(G11:G19)</f>
        <v>56085845.329999998</v>
      </c>
      <c r="H10" s="26">
        <f t="shared" ref="H10:I10" si="1">SUM(H11:H19)</f>
        <v>0</v>
      </c>
      <c r="I10" s="26">
        <f t="shared" si="1"/>
        <v>56085845.329999998</v>
      </c>
      <c r="J10" s="26">
        <f>SUM(J11:J19)</f>
        <v>55921080.340000004</v>
      </c>
      <c r="K10" s="26">
        <f t="shared" ref="K10" si="2">SUM(K11:K19)</f>
        <v>0</v>
      </c>
      <c r="L10" s="26">
        <f t="shared" ref="L10" si="3">SUM(L11:L19)</f>
        <v>55921080.340000004</v>
      </c>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row>
    <row r="11" spans="1:236" ht="96" customHeight="1">
      <c r="A11" s="15" t="s">
        <v>150</v>
      </c>
      <c r="B11" s="3" t="s">
        <v>34</v>
      </c>
      <c r="C11" s="3" t="s">
        <v>35</v>
      </c>
      <c r="D11" s="3" t="s">
        <v>34</v>
      </c>
      <c r="E11" s="3" t="s">
        <v>36</v>
      </c>
      <c r="F11" s="3" t="s">
        <v>37</v>
      </c>
      <c r="G11" s="6">
        <v>10844679.449999999</v>
      </c>
      <c r="H11" s="6">
        <v>0</v>
      </c>
      <c r="I11" s="6">
        <f>G11+H11</f>
        <v>10844679.449999999</v>
      </c>
      <c r="J11" s="6">
        <v>10844679.449999999</v>
      </c>
      <c r="K11" s="6">
        <v>0</v>
      </c>
      <c r="L11" s="6">
        <f>J11+K11</f>
        <v>10844679.449999999</v>
      </c>
    </row>
    <row r="12" spans="1:236" ht="66.75" customHeight="1">
      <c r="A12" s="15" t="s">
        <v>168</v>
      </c>
      <c r="B12" s="3" t="s">
        <v>34</v>
      </c>
      <c r="C12" s="3" t="s">
        <v>35</v>
      </c>
      <c r="D12" s="3" t="s">
        <v>34</v>
      </c>
      <c r="E12" s="3" t="s">
        <v>36</v>
      </c>
      <c r="F12" s="3" t="s">
        <v>38</v>
      </c>
      <c r="G12" s="6">
        <v>4983175.0599999996</v>
      </c>
      <c r="H12" s="6">
        <v>0</v>
      </c>
      <c r="I12" s="6">
        <f t="shared" ref="I12:I19" si="4">G12+H12</f>
        <v>4983175.0599999996</v>
      </c>
      <c r="J12" s="6">
        <v>4910119.9400000004</v>
      </c>
      <c r="K12" s="6">
        <v>0</v>
      </c>
      <c r="L12" s="6">
        <f t="shared" ref="L12:L19" si="5">J12+K12</f>
        <v>4910119.9400000004</v>
      </c>
    </row>
    <row r="13" spans="1:236" ht="48" customHeight="1">
      <c r="A13" s="15" t="s">
        <v>18</v>
      </c>
      <c r="B13" s="3" t="s">
        <v>34</v>
      </c>
      <c r="C13" s="3" t="s">
        <v>35</v>
      </c>
      <c r="D13" s="3" t="s">
        <v>34</v>
      </c>
      <c r="E13" s="3" t="s">
        <v>36</v>
      </c>
      <c r="F13" s="3" t="s">
        <v>39</v>
      </c>
      <c r="G13" s="6">
        <v>72024.100000000006</v>
      </c>
      <c r="H13" s="6">
        <v>0</v>
      </c>
      <c r="I13" s="6">
        <f t="shared" si="4"/>
        <v>72024.100000000006</v>
      </c>
      <c r="J13" s="6">
        <v>72024.100000000006</v>
      </c>
      <c r="K13" s="6">
        <v>0</v>
      </c>
      <c r="L13" s="6">
        <f t="shared" si="5"/>
        <v>72024.100000000006</v>
      </c>
    </row>
    <row r="14" spans="1:236" ht="51" customHeight="1">
      <c r="A14" s="15" t="s">
        <v>169</v>
      </c>
      <c r="B14" s="3" t="s">
        <v>34</v>
      </c>
      <c r="C14" s="3" t="s">
        <v>35</v>
      </c>
      <c r="D14" s="3" t="s">
        <v>34</v>
      </c>
      <c r="E14" s="3" t="s">
        <v>40</v>
      </c>
      <c r="F14" s="3" t="s">
        <v>38</v>
      </c>
      <c r="G14" s="6">
        <v>5025243.96</v>
      </c>
      <c r="H14" s="6">
        <v>0</v>
      </c>
      <c r="I14" s="6">
        <f t="shared" si="4"/>
        <v>5025243.96</v>
      </c>
      <c r="J14" s="6">
        <v>5025243.96</v>
      </c>
      <c r="K14" s="6">
        <v>0</v>
      </c>
      <c r="L14" s="6">
        <f t="shared" si="5"/>
        <v>5025243.96</v>
      </c>
    </row>
    <row r="15" spans="1:236" ht="49.5" customHeight="1">
      <c r="A15" s="15" t="s">
        <v>170</v>
      </c>
      <c r="B15" s="3" t="s">
        <v>34</v>
      </c>
      <c r="C15" s="3" t="s">
        <v>35</v>
      </c>
      <c r="D15" s="3" t="s">
        <v>34</v>
      </c>
      <c r="E15" s="3" t="s">
        <v>41</v>
      </c>
      <c r="F15" s="3" t="s">
        <v>38</v>
      </c>
      <c r="G15" s="6">
        <v>315888.15999999997</v>
      </c>
      <c r="H15" s="6">
        <v>0</v>
      </c>
      <c r="I15" s="6">
        <f t="shared" si="4"/>
        <v>315888.15999999997</v>
      </c>
      <c r="J15" s="6">
        <v>315888.15999999997</v>
      </c>
      <c r="K15" s="6">
        <v>0</v>
      </c>
      <c r="L15" s="6">
        <f t="shared" si="5"/>
        <v>315888.15999999997</v>
      </c>
    </row>
    <row r="16" spans="1:236" ht="47.25" customHeight="1">
      <c r="A16" s="15" t="s">
        <v>171</v>
      </c>
      <c r="B16" s="3" t="s">
        <v>34</v>
      </c>
      <c r="C16" s="3" t="s">
        <v>35</v>
      </c>
      <c r="D16" s="3" t="s">
        <v>34</v>
      </c>
      <c r="E16" s="3" t="s">
        <v>42</v>
      </c>
      <c r="F16" s="3" t="s">
        <v>38</v>
      </c>
      <c r="G16" s="6">
        <v>124371.6</v>
      </c>
      <c r="H16" s="6">
        <v>0</v>
      </c>
      <c r="I16" s="6">
        <f t="shared" si="4"/>
        <v>124371.6</v>
      </c>
      <c r="J16" s="6">
        <v>124371.6</v>
      </c>
      <c r="K16" s="6">
        <v>0</v>
      </c>
      <c r="L16" s="6">
        <f t="shared" si="5"/>
        <v>124371.6</v>
      </c>
    </row>
    <row r="17" spans="1:12" ht="62.25" customHeight="1">
      <c r="A17" s="15" t="s">
        <v>172</v>
      </c>
      <c r="B17" s="3" t="s">
        <v>34</v>
      </c>
      <c r="C17" s="3" t="s">
        <v>35</v>
      </c>
      <c r="D17" s="3" t="s">
        <v>34</v>
      </c>
      <c r="E17" s="3" t="s">
        <v>43</v>
      </c>
      <c r="F17" s="3" t="s">
        <v>38</v>
      </c>
      <c r="G17" s="6">
        <v>164765</v>
      </c>
      <c r="H17" s="6">
        <v>0</v>
      </c>
      <c r="I17" s="6">
        <f t="shared" si="4"/>
        <v>164765</v>
      </c>
      <c r="J17" s="6">
        <v>73055.13</v>
      </c>
      <c r="K17" s="6">
        <v>0</v>
      </c>
      <c r="L17" s="6">
        <f t="shared" si="5"/>
        <v>73055.13</v>
      </c>
    </row>
    <row r="18" spans="1:12" ht="173.25" customHeight="1">
      <c r="A18" s="15" t="s">
        <v>151</v>
      </c>
      <c r="B18" s="3" t="s">
        <v>34</v>
      </c>
      <c r="C18" s="3" t="s">
        <v>35</v>
      </c>
      <c r="D18" s="3" t="s">
        <v>34</v>
      </c>
      <c r="E18" s="3" t="s">
        <v>44</v>
      </c>
      <c r="F18" s="3" t="s">
        <v>37</v>
      </c>
      <c r="G18" s="6">
        <v>34422488</v>
      </c>
      <c r="H18" s="6">
        <v>0</v>
      </c>
      <c r="I18" s="6">
        <f t="shared" si="4"/>
        <v>34422488</v>
      </c>
      <c r="J18" s="6">
        <v>34422488</v>
      </c>
      <c r="K18" s="6">
        <v>0</v>
      </c>
      <c r="L18" s="6">
        <f t="shared" si="5"/>
        <v>34422488</v>
      </c>
    </row>
    <row r="19" spans="1:12" ht="126.75" customHeight="1">
      <c r="A19" s="15" t="s">
        <v>173</v>
      </c>
      <c r="B19" s="3" t="s">
        <v>34</v>
      </c>
      <c r="C19" s="3" t="s">
        <v>35</v>
      </c>
      <c r="D19" s="3" t="s">
        <v>34</v>
      </c>
      <c r="E19" s="3" t="s">
        <v>44</v>
      </c>
      <c r="F19" s="3" t="s">
        <v>38</v>
      </c>
      <c r="G19" s="6">
        <v>133210</v>
      </c>
      <c r="H19" s="6">
        <v>0</v>
      </c>
      <c r="I19" s="6">
        <f t="shared" si="4"/>
        <v>133210</v>
      </c>
      <c r="J19" s="6">
        <v>133210</v>
      </c>
      <c r="K19" s="6">
        <v>0</v>
      </c>
      <c r="L19" s="6">
        <f t="shared" si="5"/>
        <v>133210</v>
      </c>
    </row>
    <row r="20" spans="1:12" s="9" customFormat="1" ht="47.25">
      <c r="A20" s="23" t="s">
        <v>110</v>
      </c>
      <c r="B20" s="27" t="s">
        <v>34</v>
      </c>
      <c r="C20" s="27" t="s">
        <v>35</v>
      </c>
      <c r="D20" s="27" t="s">
        <v>45</v>
      </c>
      <c r="E20" s="27" t="s">
        <v>148</v>
      </c>
      <c r="F20" s="27"/>
      <c r="G20" s="28">
        <f>SUM(G21:G30)</f>
        <v>97349091.150000006</v>
      </c>
      <c r="H20" s="28">
        <f>SUM(H21:H30)</f>
        <v>0</v>
      </c>
      <c r="I20" s="28">
        <f>SUM(I21:I30)</f>
        <v>97349091.150000006</v>
      </c>
      <c r="J20" s="28">
        <f>SUM(J21:J30)</f>
        <v>92263175.75</v>
      </c>
      <c r="K20" s="28">
        <f t="shared" ref="K20" si="6">SUM(K21:K30)</f>
        <v>0</v>
      </c>
      <c r="L20" s="28">
        <f>SUM(L21:L30)</f>
        <v>92263175.75</v>
      </c>
    </row>
    <row r="21" spans="1:12" ht="48" customHeight="1">
      <c r="A21" s="15" t="s">
        <v>169</v>
      </c>
      <c r="B21" s="3" t="s">
        <v>34</v>
      </c>
      <c r="C21" s="3" t="s">
        <v>35</v>
      </c>
      <c r="D21" s="3" t="s">
        <v>45</v>
      </c>
      <c r="E21" s="3" t="s">
        <v>40</v>
      </c>
      <c r="F21" s="3" t="s">
        <v>38</v>
      </c>
      <c r="G21" s="6">
        <v>6394393.2699999996</v>
      </c>
      <c r="H21" s="6">
        <v>0</v>
      </c>
      <c r="I21" s="6">
        <f t="shared" ref="I21:I29" si="7">G21+H21</f>
        <v>6394393.2699999996</v>
      </c>
      <c r="J21" s="6">
        <v>6394393.2699999996</v>
      </c>
      <c r="K21" s="6">
        <v>0</v>
      </c>
      <c r="L21" s="6">
        <f t="shared" ref="L21:L30" si="8">J21+K21</f>
        <v>6394393.2699999996</v>
      </c>
    </row>
    <row r="22" spans="1:12" ht="97.5" customHeight="1">
      <c r="A22" s="15" t="s">
        <v>152</v>
      </c>
      <c r="B22" s="3" t="s">
        <v>34</v>
      </c>
      <c r="C22" s="3" t="s">
        <v>35</v>
      </c>
      <c r="D22" s="3" t="s">
        <v>45</v>
      </c>
      <c r="E22" s="3" t="s">
        <v>46</v>
      </c>
      <c r="F22" s="3" t="s">
        <v>37</v>
      </c>
      <c r="G22" s="6">
        <v>15086685.17</v>
      </c>
      <c r="H22" s="6">
        <v>0</v>
      </c>
      <c r="I22" s="6">
        <f t="shared" si="7"/>
        <v>15086685.17</v>
      </c>
      <c r="J22" s="6">
        <v>11587315.800000001</v>
      </c>
      <c r="K22" s="6">
        <v>0</v>
      </c>
      <c r="L22" s="6">
        <f t="shared" si="8"/>
        <v>11587315.800000001</v>
      </c>
    </row>
    <row r="23" spans="1:12" ht="66" customHeight="1">
      <c r="A23" s="15" t="s">
        <v>174</v>
      </c>
      <c r="B23" s="3" t="s">
        <v>34</v>
      </c>
      <c r="C23" s="3" t="s">
        <v>35</v>
      </c>
      <c r="D23" s="3" t="s">
        <v>45</v>
      </c>
      <c r="E23" s="3" t="s">
        <v>46</v>
      </c>
      <c r="F23" s="3" t="s">
        <v>38</v>
      </c>
      <c r="G23" s="6">
        <v>12406739.539999999</v>
      </c>
      <c r="H23" s="6">
        <v>0</v>
      </c>
      <c r="I23" s="6">
        <f t="shared" si="7"/>
        <v>12406739.539999999</v>
      </c>
      <c r="J23" s="6">
        <v>13121970.23</v>
      </c>
      <c r="K23" s="6">
        <v>0</v>
      </c>
      <c r="L23" s="6">
        <f t="shared" si="8"/>
        <v>13121970.23</v>
      </c>
    </row>
    <row r="24" spans="1:12" ht="49.5" customHeight="1">
      <c r="A24" s="15" t="s">
        <v>19</v>
      </c>
      <c r="B24" s="3" t="s">
        <v>34</v>
      </c>
      <c r="C24" s="3" t="s">
        <v>35</v>
      </c>
      <c r="D24" s="3" t="s">
        <v>45</v>
      </c>
      <c r="E24" s="3" t="s">
        <v>46</v>
      </c>
      <c r="F24" s="3" t="s">
        <v>39</v>
      </c>
      <c r="G24" s="6">
        <v>146498.93</v>
      </c>
      <c r="H24" s="6">
        <v>0</v>
      </c>
      <c r="I24" s="6">
        <f t="shared" si="7"/>
        <v>146498.93</v>
      </c>
      <c r="J24" s="6">
        <v>146498.93</v>
      </c>
      <c r="K24" s="6">
        <v>0</v>
      </c>
      <c r="L24" s="6">
        <f t="shared" si="8"/>
        <v>146498.93</v>
      </c>
    </row>
    <row r="25" spans="1:12" ht="51.75" customHeight="1">
      <c r="A25" s="15" t="s">
        <v>175</v>
      </c>
      <c r="B25" s="3" t="s">
        <v>34</v>
      </c>
      <c r="C25" s="3" t="s">
        <v>35</v>
      </c>
      <c r="D25" s="3" t="s">
        <v>45</v>
      </c>
      <c r="E25" s="3" t="s">
        <v>41</v>
      </c>
      <c r="F25" s="3" t="s">
        <v>38</v>
      </c>
      <c r="G25" s="6">
        <v>341061.28</v>
      </c>
      <c r="H25" s="6">
        <v>0</v>
      </c>
      <c r="I25" s="6">
        <f t="shared" si="7"/>
        <v>341061.28</v>
      </c>
      <c r="J25" s="6">
        <v>341061.28</v>
      </c>
      <c r="K25" s="6">
        <v>0</v>
      </c>
      <c r="L25" s="6">
        <f t="shared" si="8"/>
        <v>341061.28</v>
      </c>
    </row>
    <row r="26" spans="1:12" ht="48" customHeight="1">
      <c r="A26" s="15" t="s">
        <v>171</v>
      </c>
      <c r="B26" s="3" t="s">
        <v>34</v>
      </c>
      <c r="C26" s="3" t="s">
        <v>35</v>
      </c>
      <c r="D26" s="3" t="s">
        <v>45</v>
      </c>
      <c r="E26" s="3" t="s">
        <v>42</v>
      </c>
      <c r="F26" s="3" t="s">
        <v>38</v>
      </c>
      <c r="G26" s="6">
        <v>2128079.2400000002</v>
      </c>
      <c r="H26" s="6">
        <v>0</v>
      </c>
      <c r="I26" s="6">
        <f t="shared" si="7"/>
        <v>2128079.2400000002</v>
      </c>
      <c r="J26" s="6">
        <v>192879.24</v>
      </c>
      <c r="K26" s="6">
        <v>0</v>
      </c>
      <c r="L26" s="6">
        <f t="shared" si="8"/>
        <v>192879.24</v>
      </c>
    </row>
    <row r="27" spans="1:12" ht="63.75" customHeight="1">
      <c r="A27" s="15" t="s">
        <v>172</v>
      </c>
      <c r="B27" s="3" t="s">
        <v>34</v>
      </c>
      <c r="C27" s="3" t="s">
        <v>35</v>
      </c>
      <c r="D27" s="3" t="s">
        <v>45</v>
      </c>
      <c r="E27" s="3" t="s">
        <v>43</v>
      </c>
      <c r="F27" s="3" t="s">
        <v>38</v>
      </c>
      <c r="G27" s="6">
        <v>366576.72</v>
      </c>
      <c r="H27" s="6">
        <v>0</v>
      </c>
      <c r="I27" s="6">
        <f t="shared" si="7"/>
        <v>366576.72</v>
      </c>
      <c r="J27" s="6">
        <v>0</v>
      </c>
      <c r="K27" s="6">
        <v>0</v>
      </c>
      <c r="L27" s="6">
        <f t="shared" si="8"/>
        <v>0</v>
      </c>
    </row>
    <row r="28" spans="1:12" ht="205.5" customHeight="1">
      <c r="A28" s="15" t="s">
        <v>153</v>
      </c>
      <c r="B28" s="3" t="s">
        <v>34</v>
      </c>
      <c r="C28" s="3" t="s">
        <v>35</v>
      </c>
      <c r="D28" s="3" t="s">
        <v>45</v>
      </c>
      <c r="E28" s="3" t="s">
        <v>47</v>
      </c>
      <c r="F28" s="3" t="s">
        <v>37</v>
      </c>
      <c r="G28" s="6">
        <v>57558286</v>
      </c>
      <c r="H28" s="6">
        <v>0</v>
      </c>
      <c r="I28" s="6">
        <f t="shared" si="7"/>
        <v>57558286</v>
      </c>
      <c r="J28" s="6">
        <v>57558286</v>
      </c>
      <c r="K28" s="6">
        <v>0</v>
      </c>
      <c r="L28" s="6">
        <f t="shared" si="8"/>
        <v>57558286</v>
      </c>
    </row>
    <row r="29" spans="1:12" ht="174.75" customHeight="1">
      <c r="A29" s="15" t="s">
        <v>176</v>
      </c>
      <c r="B29" s="3" t="s">
        <v>34</v>
      </c>
      <c r="C29" s="3" t="s">
        <v>35</v>
      </c>
      <c r="D29" s="3" t="s">
        <v>45</v>
      </c>
      <c r="E29" s="3" t="s">
        <v>47</v>
      </c>
      <c r="F29" s="3" t="s">
        <v>38</v>
      </c>
      <c r="G29" s="6">
        <v>1045891</v>
      </c>
      <c r="H29" s="6">
        <v>0</v>
      </c>
      <c r="I29" s="6">
        <f t="shared" si="7"/>
        <v>1045891</v>
      </c>
      <c r="J29" s="6">
        <v>1045891</v>
      </c>
      <c r="K29" s="6">
        <v>0</v>
      </c>
      <c r="L29" s="6">
        <f t="shared" si="8"/>
        <v>1045891</v>
      </c>
    </row>
    <row r="30" spans="1:12" ht="191.25" customHeight="1">
      <c r="A30" s="15" t="s">
        <v>215</v>
      </c>
      <c r="B30" s="3" t="s">
        <v>34</v>
      </c>
      <c r="C30" s="3" t="s">
        <v>35</v>
      </c>
      <c r="D30" s="3" t="s">
        <v>45</v>
      </c>
      <c r="E30" s="3" t="s">
        <v>214</v>
      </c>
      <c r="F30" s="3" t="s">
        <v>37</v>
      </c>
      <c r="G30" s="6">
        <v>1874880</v>
      </c>
      <c r="H30" s="6">
        <v>0</v>
      </c>
      <c r="I30" s="6">
        <f>G30+H30</f>
        <v>1874880</v>
      </c>
      <c r="J30" s="6">
        <v>1874880</v>
      </c>
      <c r="K30" s="6">
        <v>0</v>
      </c>
      <c r="L30" s="6">
        <f t="shared" si="8"/>
        <v>1874880</v>
      </c>
    </row>
    <row r="31" spans="1:12" s="9" customFormat="1" ht="50.25" customHeight="1">
      <c r="A31" s="23" t="s">
        <v>111</v>
      </c>
      <c r="B31" s="27" t="s">
        <v>34</v>
      </c>
      <c r="C31" s="27" t="s">
        <v>35</v>
      </c>
      <c r="D31" s="27" t="s">
        <v>48</v>
      </c>
      <c r="E31" s="27" t="s">
        <v>148</v>
      </c>
      <c r="F31" s="27"/>
      <c r="G31" s="28">
        <f>SUM(G32:G34)</f>
        <v>17241298</v>
      </c>
      <c r="H31" s="28">
        <f t="shared" ref="H31:J31" si="9">SUM(H32:H34)</f>
        <v>0</v>
      </c>
      <c r="I31" s="28">
        <f>SUM(I32:I34)</f>
        <v>17241298</v>
      </c>
      <c r="J31" s="28">
        <f t="shared" si="9"/>
        <v>17395159.599999998</v>
      </c>
      <c r="K31" s="28">
        <f t="shared" ref="K31" si="10">SUM(K32:K33)</f>
        <v>0</v>
      </c>
      <c r="L31" s="28">
        <f>SUM(L32:L34)</f>
        <v>17395159.599999998</v>
      </c>
    </row>
    <row r="32" spans="1:12" ht="64.5" customHeight="1">
      <c r="A32" s="34" t="s">
        <v>188</v>
      </c>
      <c r="B32" s="3" t="s">
        <v>34</v>
      </c>
      <c r="C32" s="3" t="s">
        <v>35</v>
      </c>
      <c r="D32" s="3" t="s">
        <v>48</v>
      </c>
      <c r="E32" s="3" t="s">
        <v>49</v>
      </c>
      <c r="F32" s="3" t="s">
        <v>69</v>
      </c>
      <c r="G32" s="6">
        <v>9187668</v>
      </c>
      <c r="H32" s="6">
        <v>0</v>
      </c>
      <c r="I32" s="6">
        <f>G32+H32</f>
        <v>9187668</v>
      </c>
      <c r="J32" s="6">
        <v>9269769.5999999996</v>
      </c>
      <c r="K32" s="6">
        <v>0</v>
      </c>
      <c r="L32" s="6">
        <f>J32+K32</f>
        <v>9269769.5999999996</v>
      </c>
    </row>
    <row r="33" spans="1:12" ht="81.75" customHeight="1">
      <c r="A33" s="34" t="s">
        <v>135</v>
      </c>
      <c r="B33" s="3" t="s">
        <v>34</v>
      </c>
      <c r="C33" s="3" t="s">
        <v>35</v>
      </c>
      <c r="D33" s="3" t="s">
        <v>48</v>
      </c>
      <c r="E33" s="3" t="s">
        <v>134</v>
      </c>
      <c r="F33" s="3" t="s">
        <v>69</v>
      </c>
      <c r="G33" s="6">
        <f>7885567.89+131310</f>
        <v>8016877.8899999997</v>
      </c>
      <c r="H33" s="6">
        <v>0</v>
      </c>
      <c r="I33" s="6">
        <f t="shared" ref="I33:I34" si="11">G33+H33</f>
        <v>8016877.8899999997</v>
      </c>
      <c r="J33" s="6">
        <f>7955830.41+132480</f>
        <v>8088310.4100000001</v>
      </c>
      <c r="K33" s="6">
        <v>0</v>
      </c>
      <c r="L33" s="6">
        <f t="shared" ref="L33:L34" si="12">J33+K33</f>
        <v>8088310.4100000001</v>
      </c>
    </row>
    <row r="34" spans="1:12" ht="54.75" customHeight="1">
      <c r="A34" s="34" t="s">
        <v>261</v>
      </c>
      <c r="B34" s="3" t="s">
        <v>34</v>
      </c>
      <c r="C34" s="3" t="s">
        <v>35</v>
      </c>
      <c r="D34" s="3" t="s">
        <v>48</v>
      </c>
      <c r="E34" s="3" t="s">
        <v>134</v>
      </c>
      <c r="F34" s="3" t="s">
        <v>39</v>
      </c>
      <c r="G34" s="6">
        <f>168062.11-131310</f>
        <v>36752.109999999986</v>
      </c>
      <c r="H34" s="6">
        <v>0</v>
      </c>
      <c r="I34" s="6">
        <f t="shared" si="11"/>
        <v>36752.109999999986</v>
      </c>
      <c r="J34" s="6">
        <f>169559.59-132480</f>
        <v>37079.589999999997</v>
      </c>
      <c r="K34" s="6">
        <v>0</v>
      </c>
      <c r="L34" s="6">
        <f t="shared" si="12"/>
        <v>37079.589999999997</v>
      </c>
    </row>
    <row r="35" spans="1:12" s="9" customFormat="1" ht="47.25">
      <c r="A35" s="23" t="s">
        <v>112</v>
      </c>
      <c r="B35" s="27" t="s">
        <v>34</v>
      </c>
      <c r="C35" s="27" t="s">
        <v>35</v>
      </c>
      <c r="D35" s="27" t="s">
        <v>51</v>
      </c>
      <c r="E35" s="27" t="s">
        <v>148</v>
      </c>
      <c r="F35" s="27"/>
      <c r="G35" s="28">
        <f t="shared" ref="G35:L35" si="13">SUM(G36:G36)</f>
        <v>78120</v>
      </c>
      <c r="H35" s="28">
        <f t="shared" si="13"/>
        <v>0</v>
      </c>
      <c r="I35" s="28">
        <f t="shared" si="13"/>
        <v>78120</v>
      </c>
      <c r="J35" s="28">
        <f t="shared" si="13"/>
        <v>78120</v>
      </c>
      <c r="K35" s="28">
        <f t="shared" si="13"/>
        <v>0</v>
      </c>
      <c r="L35" s="28">
        <f t="shared" si="13"/>
        <v>78120</v>
      </c>
    </row>
    <row r="36" spans="1:12" ht="93.75" customHeight="1">
      <c r="A36" s="15" t="s">
        <v>154</v>
      </c>
      <c r="B36" s="3" t="s">
        <v>34</v>
      </c>
      <c r="C36" s="3" t="s">
        <v>35</v>
      </c>
      <c r="D36" s="3" t="s">
        <v>51</v>
      </c>
      <c r="E36" s="3" t="s">
        <v>55</v>
      </c>
      <c r="F36" s="3" t="s">
        <v>37</v>
      </c>
      <c r="G36" s="6">
        <v>78120</v>
      </c>
      <c r="H36" s="6">
        <v>0</v>
      </c>
      <c r="I36" s="6">
        <f t="shared" ref="I36" si="14">G36+H36</f>
        <v>78120</v>
      </c>
      <c r="J36" s="6">
        <v>78120</v>
      </c>
      <c r="K36" s="6">
        <v>0</v>
      </c>
      <c r="L36" s="6">
        <f t="shared" ref="L36" si="15">J36+K36</f>
        <v>78120</v>
      </c>
    </row>
    <row r="37" spans="1:12" s="9" customFormat="1" ht="31.5">
      <c r="A37" s="23" t="s">
        <v>113</v>
      </c>
      <c r="B37" s="27" t="s">
        <v>34</v>
      </c>
      <c r="C37" s="27" t="s">
        <v>35</v>
      </c>
      <c r="D37" s="27" t="s">
        <v>50</v>
      </c>
      <c r="E37" s="27" t="s">
        <v>148</v>
      </c>
      <c r="F37" s="27"/>
      <c r="G37" s="28">
        <f t="shared" ref="G37:K37" si="16">SUM(G38:G39)</f>
        <v>401310</v>
      </c>
      <c r="H37" s="28">
        <f t="shared" si="16"/>
        <v>0</v>
      </c>
      <c r="I37" s="28">
        <f t="shared" si="16"/>
        <v>401310</v>
      </c>
      <c r="J37" s="28">
        <f t="shared" si="16"/>
        <v>401310</v>
      </c>
      <c r="K37" s="28">
        <f t="shared" si="16"/>
        <v>0</v>
      </c>
      <c r="L37" s="28">
        <f>SUM(L38:L39)</f>
        <v>401310</v>
      </c>
    </row>
    <row r="38" spans="1:12" ht="63">
      <c r="A38" s="15" t="s">
        <v>192</v>
      </c>
      <c r="B38" s="3" t="s">
        <v>34</v>
      </c>
      <c r="C38" s="3" t="s">
        <v>35</v>
      </c>
      <c r="D38" s="3" t="s">
        <v>50</v>
      </c>
      <c r="E38" s="3" t="s">
        <v>57</v>
      </c>
      <c r="F38" s="3" t="s">
        <v>38</v>
      </c>
      <c r="G38" s="6">
        <v>363090</v>
      </c>
      <c r="H38" s="6">
        <v>0</v>
      </c>
      <c r="I38" s="6">
        <f t="shared" ref="I38:I39" si="17">G38+H38</f>
        <v>363090</v>
      </c>
      <c r="J38" s="6">
        <v>363090</v>
      </c>
      <c r="K38" s="6">
        <v>0</v>
      </c>
      <c r="L38" s="6">
        <f t="shared" ref="L38:L39" si="18">J38+K38</f>
        <v>363090</v>
      </c>
    </row>
    <row r="39" spans="1:12" ht="78.75">
      <c r="A39" s="15" t="s">
        <v>193</v>
      </c>
      <c r="B39" s="3" t="s">
        <v>34</v>
      </c>
      <c r="C39" s="3" t="s">
        <v>35</v>
      </c>
      <c r="D39" s="3" t="s">
        <v>50</v>
      </c>
      <c r="E39" s="3" t="s">
        <v>58</v>
      </c>
      <c r="F39" s="3" t="s">
        <v>38</v>
      </c>
      <c r="G39" s="6">
        <v>38220</v>
      </c>
      <c r="H39" s="6">
        <v>0</v>
      </c>
      <c r="I39" s="6">
        <f t="shared" si="17"/>
        <v>38220</v>
      </c>
      <c r="J39" s="6">
        <v>38220</v>
      </c>
      <c r="K39" s="6">
        <v>0</v>
      </c>
      <c r="L39" s="6">
        <f t="shared" si="18"/>
        <v>38220</v>
      </c>
    </row>
    <row r="40" spans="1:12" s="9" customFormat="1" ht="47.25">
      <c r="A40" s="23" t="s">
        <v>114</v>
      </c>
      <c r="B40" s="27" t="s">
        <v>34</v>
      </c>
      <c r="C40" s="27" t="s">
        <v>35</v>
      </c>
      <c r="D40" s="27" t="s">
        <v>53</v>
      </c>
      <c r="E40" s="27" t="s">
        <v>148</v>
      </c>
      <c r="F40" s="27"/>
      <c r="G40" s="28">
        <f t="shared" ref="G40:L40" si="19">SUM(G41:G42)</f>
        <v>415000</v>
      </c>
      <c r="H40" s="28">
        <f t="shared" si="19"/>
        <v>0</v>
      </c>
      <c r="I40" s="28">
        <f t="shared" si="19"/>
        <v>415000</v>
      </c>
      <c r="J40" s="28">
        <f t="shared" si="19"/>
        <v>415000</v>
      </c>
      <c r="K40" s="28">
        <f t="shared" si="19"/>
        <v>0</v>
      </c>
      <c r="L40" s="28">
        <f t="shared" si="19"/>
        <v>415000</v>
      </c>
    </row>
    <row r="41" spans="1:12" ht="35.25" customHeight="1">
      <c r="A41" s="16" t="s">
        <v>194</v>
      </c>
      <c r="B41" s="3" t="s">
        <v>34</v>
      </c>
      <c r="C41" s="3" t="s">
        <v>35</v>
      </c>
      <c r="D41" s="3" t="s">
        <v>53</v>
      </c>
      <c r="E41" s="3" t="s">
        <v>59</v>
      </c>
      <c r="F41" s="3" t="s">
        <v>38</v>
      </c>
      <c r="G41" s="6">
        <v>200000</v>
      </c>
      <c r="H41" s="6">
        <v>0</v>
      </c>
      <c r="I41" s="6">
        <f t="shared" ref="I41:I42" si="20">G41+H41</f>
        <v>200000</v>
      </c>
      <c r="J41" s="6">
        <v>200000</v>
      </c>
      <c r="K41" s="6">
        <v>0</v>
      </c>
      <c r="L41" s="6">
        <f t="shared" ref="L41:L42" si="21">J41+K41</f>
        <v>200000</v>
      </c>
    </row>
    <row r="42" spans="1:12" ht="77.25" customHeight="1">
      <c r="A42" s="15" t="s">
        <v>178</v>
      </c>
      <c r="B42" s="3" t="s">
        <v>34</v>
      </c>
      <c r="C42" s="3" t="s">
        <v>35</v>
      </c>
      <c r="D42" s="3" t="s">
        <v>53</v>
      </c>
      <c r="E42" s="3" t="s">
        <v>60</v>
      </c>
      <c r="F42" s="3" t="s">
        <v>37</v>
      </c>
      <c r="G42" s="6">
        <v>215000</v>
      </c>
      <c r="H42" s="6">
        <v>0</v>
      </c>
      <c r="I42" s="6">
        <f t="shared" si="20"/>
        <v>215000</v>
      </c>
      <c r="J42" s="6">
        <v>215000</v>
      </c>
      <c r="K42" s="6">
        <v>0</v>
      </c>
      <c r="L42" s="6">
        <f t="shared" si="21"/>
        <v>215000</v>
      </c>
    </row>
    <row r="43" spans="1:12" s="9" customFormat="1" ht="47.25">
      <c r="A43" s="23" t="s">
        <v>115</v>
      </c>
      <c r="B43" s="27" t="s">
        <v>34</v>
      </c>
      <c r="C43" s="27" t="s">
        <v>35</v>
      </c>
      <c r="D43" s="27" t="s">
        <v>33</v>
      </c>
      <c r="E43" s="27" t="s">
        <v>148</v>
      </c>
      <c r="F43" s="27"/>
      <c r="G43" s="28">
        <f>SUM(G44:G54)</f>
        <v>9666473.120000001</v>
      </c>
      <c r="H43" s="28">
        <f t="shared" ref="H43:I43" si="22">SUM(H44:H54)</f>
        <v>166056</v>
      </c>
      <c r="I43" s="28">
        <f t="shared" si="22"/>
        <v>9832529.120000001</v>
      </c>
      <c r="J43" s="28">
        <f>SUM(J44:J54)</f>
        <v>9464068.5500000007</v>
      </c>
      <c r="K43" s="28">
        <f t="shared" ref="K43" si="23">SUM(K44:K54)</f>
        <v>209385.59999999998</v>
      </c>
      <c r="L43" s="28">
        <f t="shared" ref="L43" si="24">SUM(L44:L54)</f>
        <v>9673454.1500000004</v>
      </c>
    </row>
    <row r="44" spans="1:12" ht="112.5" customHeight="1">
      <c r="A44" s="15" t="s">
        <v>208</v>
      </c>
      <c r="B44" s="3" t="s">
        <v>34</v>
      </c>
      <c r="C44" s="3" t="s">
        <v>35</v>
      </c>
      <c r="D44" s="3" t="s">
        <v>33</v>
      </c>
      <c r="E44" s="3" t="s">
        <v>61</v>
      </c>
      <c r="F44" s="3" t="s">
        <v>38</v>
      </c>
      <c r="G44" s="6">
        <v>3841120.85</v>
      </c>
      <c r="H44" s="6">
        <v>0</v>
      </c>
      <c r="I44" s="6">
        <f t="shared" ref="I44:I54" si="25">G44+H44</f>
        <v>3841120.85</v>
      </c>
      <c r="J44" s="6">
        <v>3622109.1</v>
      </c>
      <c r="K44" s="6">
        <v>0</v>
      </c>
      <c r="L44" s="6">
        <f t="shared" ref="L44:L54" si="26">J44+K44</f>
        <v>3622109.1</v>
      </c>
    </row>
    <row r="45" spans="1:12" ht="79.5" customHeight="1">
      <c r="A45" s="15" t="s">
        <v>195</v>
      </c>
      <c r="B45" s="3" t="s">
        <v>34</v>
      </c>
      <c r="C45" s="3" t="s">
        <v>35</v>
      </c>
      <c r="D45" s="3" t="s">
        <v>33</v>
      </c>
      <c r="E45" s="3" t="s">
        <v>62</v>
      </c>
      <c r="F45" s="3" t="s">
        <v>38</v>
      </c>
      <c r="G45" s="33">
        <v>613950.76</v>
      </c>
      <c r="H45" s="6">
        <v>0</v>
      </c>
      <c r="I45" s="6">
        <f t="shared" si="25"/>
        <v>613950.76</v>
      </c>
      <c r="J45" s="33">
        <v>613211.93999999994</v>
      </c>
      <c r="K45" s="6">
        <v>0</v>
      </c>
      <c r="L45" s="6">
        <f t="shared" si="26"/>
        <v>613211.93999999994</v>
      </c>
    </row>
    <row r="46" spans="1:12" ht="129" customHeight="1">
      <c r="A46" s="15" t="s">
        <v>196</v>
      </c>
      <c r="B46" s="3" t="s">
        <v>34</v>
      </c>
      <c r="C46" s="3" t="s">
        <v>35</v>
      </c>
      <c r="D46" s="3" t="s">
        <v>33</v>
      </c>
      <c r="E46" s="3" t="s">
        <v>63</v>
      </c>
      <c r="F46" s="3" t="s">
        <v>38</v>
      </c>
      <c r="G46" s="6">
        <v>140896</v>
      </c>
      <c r="H46" s="6">
        <v>0</v>
      </c>
      <c r="I46" s="6">
        <f t="shared" si="25"/>
        <v>140896</v>
      </c>
      <c r="J46" s="6">
        <v>140896</v>
      </c>
      <c r="K46" s="6">
        <v>0</v>
      </c>
      <c r="L46" s="6">
        <f t="shared" si="26"/>
        <v>140896</v>
      </c>
    </row>
    <row r="47" spans="1:12" ht="94.5">
      <c r="A47" s="15" t="s">
        <v>8</v>
      </c>
      <c r="B47" s="3" t="s">
        <v>34</v>
      </c>
      <c r="C47" s="3" t="s">
        <v>35</v>
      </c>
      <c r="D47" s="3" t="s">
        <v>33</v>
      </c>
      <c r="E47" s="3" t="s">
        <v>64</v>
      </c>
      <c r="F47" s="3" t="s">
        <v>54</v>
      </c>
      <c r="G47" s="6">
        <v>234864.71</v>
      </c>
      <c r="H47" s="6">
        <v>0</v>
      </c>
      <c r="I47" s="6">
        <f t="shared" si="25"/>
        <v>234864.71</v>
      </c>
      <c r="J47" s="6">
        <v>234864.71</v>
      </c>
      <c r="K47" s="6">
        <v>0</v>
      </c>
      <c r="L47" s="6">
        <f t="shared" si="26"/>
        <v>234864.71</v>
      </c>
    </row>
    <row r="48" spans="1:12" ht="101.25" customHeight="1">
      <c r="A48" s="15" t="s">
        <v>219</v>
      </c>
      <c r="B48" s="3" t="s">
        <v>34</v>
      </c>
      <c r="C48" s="3" t="s">
        <v>35</v>
      </c>
      <c r="D48" s="3" t="s">
        <v>33</v>
      </c>
      <c r="E48" s="3" t="s">
        <v>264</v>
      </c>
      <c r="F48" s="3" t="s">
        <v>38</v>
      </c>
      <c r="G48" s="6">
        <v>2012800</v>
      </c>
      <c r="H48" s="6">
        <v>0</v>
      </c>
      <c r="I48" s="6">
        <f t="shared" si="25"/>
        <v>2012800</v>
      </c>
      <c r="J48" s="6">
        <v>2012800</v>
      </c>
      <c r="K48" s="6">
        <v>0</v>
      </c>
      <c r="L48" s="6">
        <f t="shared" si="26"/>
        <v>2012800</v>
      </c>
    </row>
    <row r="49" spans="1:12" ht="120.75" customHeight="1">
      <c r="A49" s="15" t="s">
        <v>249</v>
      </c>
      <c r="B49" s="3" t="s">
        <v>34</v>
      </c>
      <c r="C49" s="3" t="s">
        <v>35</v>
      </c>
      <c r="D49" s="3" t="s">
        <v>33</v>
      </c>
      <c r="E49" s="3" t="s">
        <v>250</v>
      </c>
      <c r="F49" s="3" t="s">
        <v>38</v>
      </c>
      <c r="G49" s="6">
        <v>1083484.8</v>
      </c>
      <c r="H49" s="6">
        <v>0</v>
      </c>
      <c r="I49" s="6">
        <f t="shared" si="25"/>
        <v>1083484.8</v>
      </c>
      <c r="J49" s="6">
        <v>1083484.8</v>
      </c>
      <c r="K49" s="6">
        <v>43329.599999999999</v>
      </c>
      <c r="L49" s="6">
        <f t="shared" si="26"/>
        <v>1126814.4000000001</v>
      </c>
    </row>
    <row r="50" spans="1:12" ht="409.5" customHeight="1">
      <c r="A50" s="15" t="s">
        <v>227</v>
      </c>
      <c r="B50" s="3" t="s">
        <v>34</v>
      </c>
      <c r="C50" s="3" t="s">
        <v>35</v>
      </c>
      <c r="D50" s="3" t="s">
        <v>33</v>
      </c>
      <c r="E50" s="3" t="s">
        <v>207</v>
      </c>
      <c r="F50" s="3" t="s">
        <v>38</v>
      </c>
      <c r="G50" s="6">
        <v>433748</v>
      </c>
      <c r="H50" s="6">
        <v>0</v>
      </c>
      <c r="I50" s="6">
        <f t="shared" si="25"/>
        <v>433748</v>
      </c>
      <c r="J50" s="6">
        <v>451094</v>
      </c>
      <c r="K50" s="6">
        <v>0</v>
      </c>
      <c r="L50" s="6">
        <f t="shared" si="26"/>
        <v>451094</v>
      </c>
    </row>
    <row r="51" spans="1:12" s="42" customFormat="1" ht="114" customHeight="1">
      <c r="A51" s="34" t="s">
        <v>223</v>
      </c>
      <c r="B51" s="35" t="s">
        <v>34</v>
      </c>
      <c r="C51" s="35" t="s">
        <v>35</v>
      </c>
      <c r="D51" s="35" t="s">
        <v>33</v>
      </c>
      <c r="E51" s="35" t="s">
        <v>222</v>
      </c>
      <c r="F51" s="35" t="s">
        <v>54</v>
      </c>
      <c r="G51" s="33">
        <v>1060000</v>
      </c>
      <c r="H51" s="6">
        <v>0</v>
      </c>
      <c r="I51" s="6">
        <f t="shared" si="25"/>
        <v>1060000</v>
      </c>
      <c r="J51" s="33">
        <v>1060000</v>
      </c>
      <c r="K51" s="6">
        <v>0</v>
      </c>
      <c r="L51" s="6">
        <f t="shared" si="26"/>
        <v>1060000</v>
      </c>
    </row>
    <row r="52" spans="1:12" s="42" customFormat="1" ht="132.75" customHeight="1">
      <c r="A52" s="34" t="s">
        <v>266</v>
      </c>
      <c r="B52" s="35" t="s">
        <v>34</v>
      </c>
      <c r="C52" s="35" t="s">
        <v>35</v>
      </c>
      <c r="D52" s="35" t="s">
        <v>33</v>
      </c>
      <c r="E52" s="35" t="s">
        <v>222</v>
      </c>
      <c r="F52" s="35" t="s">
        <v>69</v>
      </c>
      <c r="G52" s="33">
        <v>150000</v>
      </c>
      <c r="H52" s="6">
        <v>0</v>
      </c>
      <c r="I52" s="6">
        <f t="shared" ref="I52:I53" si="27">G52+H52</f>
        <v>150000</v>
      </c>
      <c r="J52" s="33">
        <v>150000</v>
      </c>
      <c r="K52" s="6">
        <v>0</v>
      </c>
      <c r="L52" s="6">
        <f t="shared" ref="L52:L53" si="28">J52+K52</f>
        <v>150000</v>
      </c>
    </row>
    <row r="53" spans="1:12" s="42" customFormat="1" ht="387.75" customHeight="1">
      <c r="A53" s="15" t="s">
        <v>268</v>
      </c>
      <c r="B53" s="3" t="s">
        <v>34</v>
      </c>
      <c r="C53" s="3" t="s">
        <v>35</v>
      </c>
      <c r="D53" s="3" t="s">
        <v>33</v>
      </c>
      <c r="E53" s="3" t="s">
        <v>265</v>
      </c>
      <c r="F53" s="3" t="s">
        <v>38</v>
      </c>
      <c r="G53" s="33">
        <v>0</v>
      </c>
      <c r="H53" s="6">
        <v>261664</v>
      </c>
      <c r="I53" s="6">
        <f t="shared" si="27"/>
        <v>261664</v>
      </c>
      <c r="J53" s="33">
        <v>0</v>
      </c>
      <c r="K53" s="6">
        <v>261664</v>
      </c>
      <c r="L53" s="6">
        <f t="shared" si="28"/>
        <v>261664</v>
      </c>
    </row>
    <row r="54" spans="1:12" ht="380.25" customHeight="1">
      <c r="A54" s="15" t="s">
        <v>212</v>
      </c>
      <c r="B54" s="3" t="s">
        <v>34</v>
      </c>
      <c r="C54" s="3" t="s">
        <v>35</v>
      </c>
      <c r="D54" s="3" t="s">
        <v>33</v>
      </c>
      <c r="E54" s="3" t="s">
        <v>265</v>
      </c>
      <c r="F54" s="3" t="s">
        <v>38</v>
      </c>
      <c r="G54" s="6">
        <v>95608</v>
      </c>
      <c r="H54" s="6">
        <v>-95608</v>
      </c>
      <c r="I54" s="6">
        <f t="shared" si="25"/>
        <v>0</v>
      </c>
      <c r="J54" s="6">
        <v>95608</v>
      </c>
      <c r="K54" s="6">
        <v>-95608</v>
      </c>
      <c r="L54" s="6">
        <f t="shared" si="26"/>
        <v>0</v>
      </c>
    </row>
    <row r="55" spans="1:12" s="9" customFormat="1" ht="47.25">
      <c r="A55" s="23" t="s">
        <v>116</v>
      </c>
      <c r="B55" s="27" t="s">
        <v>34</v>
      </c>
      <c r="C55" s="27" t="s">
        <v>35</v>
      </c>
      <c r="D55" s="27" t="s">
        <v>65</v>
      </c>
      <c r="E55" s="27" t="s">
        <v>148</v>
      </c>
      <c r="F55" s="27"/>
      <c r="G55" s="28">
        <f>SUM(G56:G58)</f>
        <v>6233823.1699999999</v>
      </c>
      <c r="H55" s="28">
        <f t="shared" ref="H55:I55" si="29">SUM(H56:H58)</f>
        <v>0</v>
      </c>
      <c r="I55" s="28">
        <f t="shared" si="29"/>
        <v>6233823.1699999999</v>
      </c>
      <c r="J55" s="28">
        <f>SUM(J56:J58)</f>
        <v>5646823.1699999999</v>
      </c>
      <c r="K55" s="28">
        <f t="shared" ref="K55" si="30">SUM(K56:K58)</f>
        <v>0</v>
      </c>
      <c r="L55" s="28">
        <f t="shared" ref="L55" si="31">SUM(L56:L58)</f>
        <v>5646823.1699999999</v>
      </c>
    </row>
    <row r="56" spans="1:12" ht="110.25">
      <c r="A56" s="15" t="s">
        <v>155</v>
      </c>
      <c r="B56" s="3" t="s">
        <v>34</v>
      </c>
      <c r="C56" s="3" t="s">
        <v>35</v>
      </c>
      <c r="D56" s="3" t="s">
        <v>65</v>
      </c>
      <c r="E56" s="3" t="s">
        <v>66</v>
      </c>
      <c r="F56" s="3" t="s">
        <v>37</v>
      </c>
      <c r="G56" s="6">
        <v>5408687.4199999999</v>
      </c>
      <c r="H56" s="6">
        <v>0</v>
      </c>
      <c r="I56" s="6">
        <f t="shared" ref="I56:I58" si="32">G56+H56</f>
        <v>5408687.4199999999</v>
      </c>
      <c r="J56" s="6">
        <v>5408687.4199999999</v>
      </c>
      <c r="K56" s="6">
        <v>0</v>
      </c>
      <c r="L56" s="6">
        <f t="shared" ref="L56:L58" si="33">J56+K56</f>
        <v>5408687.4199999999</v>
      </c>
    </row>
    <row r="57" spans="1:12" ht="78.75">
      <c r="A57" s="15" t="s">
        <v>197</v>
      </c>
      <c r="B57" s="3" t="s">
        <v>34</v>
      </c>
      <c r="C57" s="3" t="s">
        <v>35</v>
      </c>
      <c r="D57" s="3" t="s">
        <v>65</v>
      </c>
      <c r="E57" s="3" t="s">
        <v>66</v>
      </c>
      <c r="F57" s="3" t="s">
        <v>38</v>
      </c>
      <c r="G57" s="6">
        <v>811897.75</v>
      </c>
      <c r="H57" s="6">
        <v>0</v>
      </c>
      <c r="I57" s="6">
        <f t="shared" si="32"/>
        <v>811897.75</v>
      </c>
      <c r="J57" s="6">
        <v>224897.75</v>
      </c>
      <c r="K57" s="6">
        <v>0</v>
      </c>
      <c r="L57" s="6">
        <f t="shared" si="33"/>
        <v>224897.75</v>
      </c>
    </row>
    <row r="58" spans="1:12" ht="63">
      <c r="A58" s="15" t="s">
        <v>20</v>
      </c>
      <c r="B58" s="3" t="s">
        <v>34</v>
      </c>
      <c r="C58" s="3" t="s">
        <v>35</v>
      </c>
      <c r="D58" s="3" t="s">
        <v>65</v>
      </c>
      <c r="E58" s="3" t="s">
        <v>66</v>
      </c>
      <c r="F58" s="3" t="s">
        <v>39</v>
      </c>
      <c r="G58" s="6">
        <v>13238</v>
      </c>
      <c r="H58" s="6">
        <v>0</v>
      </c>
      <c r="I58" s="6">
        <f t="shared" si="32"/>
        <v>13238</v>
      </c>
      <c r="J58" s="6">
        <v>13238</v>
      </c>
      <c r="K58" s="6">
        <v>0</v>
      </c>
      <c r="L58" s="6">
        <f t="shared" si="33"/>
        <v>13238</v>
      </c>
    </row>
    <row r="59" spans="1:12" ht="34.5" customHeight="1">
      <c r="A59" s="37" t="s">
        <v>244</v>
      </c>
      <c r="B59" s="38" t="s">
        <v>34</v>
      </c>
      <c r="C59" s="38" t="s">
        <v>35</v>
      </c>
      <c r="D59" s="38" t="s">
        <v>241</v>
      </c>
      <c r="E59" s="38" t="s">
        <v>148</v>
      </c>
      <c r="F59" s="38" t="s">
        <v>211</v>
      </c>
      <c r="G59" s="39">
        <f>G60</f>
        <v>225199667.27000001</v>
      </c>
      <c r="H59" s="39">
        <f t="shared" ref="H59:I59" si="34">H60</f>
        <v>0</v>
      </c>
      <c r="I59" s="39">
        <f t="shared" si="34"/>
        <v>225199667.27000001</v>
      </c>
      <c r="J59" s="39">
        <f>J60</f>
        <v>0</v>
      </c>
      <c r="K59" s="39">
        <f t="shared" ref="K59" si="35">K60</f>
        <v>0</v>
      </c>
      <c r="L59" s="39">
        <f t="shared" ref="L59" si="36">L60</f>
        <v>0</v>
      </c>
    </row>
    <row r="60" spans="1:12" ht="94.5">
      <c r="A60" s="34" t="s">
        <v>243</v>
      </c>
      <c r="B60" s="35" t="s">
        <v>34</v>
      </c>
      <c r="C60" s="35" t="s">
        <v>35</v>
      </c>
      <c r="D60" s="35" t="s">
        <v>241</v>
      </c>
      <c r="E60" s="35" t="s">
        <v>242</v>
      </c>
      <c r="F60" s="35" t="s">
        <v>38</v>
      </c>
      <c r="G60" s="33">
        <v>225199667.27000001</v>
      </c>
      <c r="H60" s="6">
        <v>0</v>
      </c>
      <c r="I60" s="6">
        <f t="shared" ref="I60:I64" si="37">G60+H60</f>
        <v>225199667.27000001</v>
      </c>
      <c r="J60" s="33">
        <v>0</v>
      </c>
      <c r="K60" s="6">
        <v>0</v>
      </c>
      <c r="L60" s="6">
        <f t="shared" ref="L60:L64" si="38">J60+K60</f>
        <v>0</v>
      </c>
    </row>
    <row r="61" spans="1:12" ht="34.5" customHeight="1">
      <c r="A61" s="37" t="s">
        <v>245</v>
      </c>
      <c r="B61" s="38" t="s">
        <v>34</v>
      </c>
      <c r="C61" s="38" t="s">
        <v>35</v>
      </c>
      <c r="D61" s="38" t="s">
        <v>246</v>
      </c>
      <c r="E61" s="38" t="s">
        <v>148</v>
      </c>
      <c r="F61" s="38" t="s">
        <v>211</v>
      </c>
      <c r="G61" s="39">
        <f>SUM(G62:G64)</f>
        <v>8195172.6500000004</v>
      </c>
      <c r="H61" s="39">
        <f t="shared" ref="H61:L61" si="39">SUM(H62:H64)</f>
        <v>0</v>
      </c>
      <c r="I61" s="39">
        <f t="shared" si="39"/>
        <v>8195172.6500000004</v>
      </c>
      <c r="J61" s="39">
        <f t="shared" si="39"/>
        <v>8195172.6500000004</v>
      </c>
      <c r="K61" s="39">
        <f t="shared" si="39"/>
        <v>0</v>
      </c>
      <c r="L61" s="39">
        <f t="shared" si="39"/>
        <v>8195172.6500000004</v>
      </c>
    </row>
    <row r="62" spans="1:12" ht="205.5" customHeight="1">
      <c r="A62" s="34" t="s">
        <v>226</v>
      </c>
      <c r="B62" s="35" t="s">
        <v>34</v>
      </c>
      <c r="C62" s="35" t="s">
        <v>35</v>
      </c>
      <c r="D62" s="35" t="s">
        <v>246</v>
      </c>
      <c r="E62" s="35" t="s">
        <v>225</v>
      </c>
      <c r="F62" s="35" t="s">
        <v>37</v>
      </c>
      <c r="G62" s="33">
        <v>390600</v>
      </c>
      <c r="H62" s="6">
        <v>0</v>
      </c>
      <c r="I62" s="6">
        <f t="shared" si="37"/>
        <v>390600</v>
      </c>
      <c r="J62" s="33">
        <v>390600</v>
      </c>
      <c r="K62" s="6">
        <v>0</v>
      </c>
      <c r="L62" s="6">
        <f t="shared" si="38"/>
        <v>390600</v>
      </c>
    </row>
    <row r="63" spans="1:12" ht="192" customHeight="1">
      <c r="A63" s="34" t="s">
        <v>248</v>
      </c>
      <c r="B63" s="35" t="s">
        <v>34</v>
      </c>
      <c r="C63" s="35" t="s">
        <v>35</v>
      </c>
      <c r="D63" s="35" t="s">
        <v>246</v>
      </c>
      <c r="E63" s="35" t="s">
        <v>210</v>
      </c>
      <c r="F63" s="35" t="s">
        <v>37</v>
      </c>
      <c r="G63" s="33">
        <v>1554972.65</v>
      </c>
      <c r="H63" s="6">
        <v>0</v>
      </c>
      <c r="I63" s="6">
        <f t="shared" si="37"/>
        <v>1554972.65</v>
      </c>
      <c r="J63" s="33">
        <v>1554972.65</v>
      </c>
      <c r="K63" s="6">
        <v>0</v>
      </c>
      <c r="L63" s="6">
        <f t="shared" si="38"/>
        <v>1554972.65</v>
      </c>
    </row>
    <row r="64" spans="1:12" ht="252.75" customHeight="1">
      <c r="A64" s="34" t="s">
        <v>209</v>
      </c>
      <c r="B64" s="35" t="s">
        <v>34</v>
      </c>
      <c r="C64" s="35" t="s">
        <v>35</v>
      </c>
      <c r="D64" s="35" t="s">
        <v>246</v>
      </c>
      <c r="E64" s="35" t="s">
        <v>247</v>
      </c>
      <c r="F64" s="35" t="s">
        <v>37</v>
      </c>
      <c r="G64" s="33">
        <v>6249600</v>
      </c>
      <c r="H64" s="6">
        <v>0</v>
      </c>
      <c r="I64" s="6">
        <f t="shared" si="37"/>
        <v>6249600</v>
      </c>
      <c r="J64" s="33">
        <v>6249600</v>
      </c>
      <c r="K64" s="6">
        <v>0</v>
      </c>
      <c r="L64" s="6">
        <f t="shared" si="38"/>
        <v>6249600</v>
      </c>
    </row>
    <row r="65" spans="1:12" s="10" customFormat="1" ht="56.25">
      <c r="A65" s="17" t="s">
        <v>117</v>
      </c>
      <c r="B65" s="19" t="s">
        <v>45</v>
      </c>
      <c r="C65" s="19" t="s">
        <v>35</v>
      </c>
      <c r="D65" s="19" t="s">
        <v>103</v>
      </c>
      <c r="E65" s="19" t="s">
        <v>148</v>
      </c>
      <c r="F65" s="19"/>
      <c r="G65" s="22">
        <f>G66+G73+G80+G89+G94+G96</f>
        <v>50008880.370000005</v>
      </c>
      <c r="H65" s="22">
        <f t="shared" ref="H65:L65" si="40">H66+H73+H80+H89+H94+H96</f>
        <v>0</v>
      </c>
      <c r="I65" s="22">
        <f t="shared" si="40"/>
        <v>50008880.370000005</v>
      </c>
      <c r="J65" s="22">
        <f t="shared" si="40"/>
        <v>50256415.400000006</v>
      </c>
      <c r="K65" s="22">
        <f t="shared" si="40"/>
        <v>0</v>
      </c>
      <c r="L65" s="22">
        <f t="shared" si="40"/>
        <v>50256415.400000006</v>
      </c>
    </row>
    <row r="66" spans="1:12" s="9" customFormat="1" ht="47.25">
      <c r="A66" s="23" t="s">
        <v>118</v>
      </c>
      <c r="B66" s="27" t="s">
        <v>45</v>
      </c>
      <c r="C66" s="27" t="s">
        <v>35</v>
      </c>
      <c r="D66" s="27" t="s">
        <v>34</v>
      </c>
      <c r="E66" s="27" t="s">
        <v>148</v>
      </c>
      <c r="F66" s="27"/>
      <c r="G66" s="28">
        <f>SUM(G67:G72)</f>
        <v>9461183.3300000001</v>
      </c>
      <c r="H66" s="28">
        <f t="shared" ref="H66:I66" si="41">SUM(H67:H72)</f>
        <v>0</v>
      </c>
      <c r="I66" s="28">
        <f t="shared" si="41"/>
        <v>9461183.3300000001</v>
      </c>
      <c r="J66" s="28">
        <f>SUM(J67:J72)</f>
        <v>9025107.7299999986</v>
      </c>
      <c r="K66" s="28">
        <f t="shared" ref="K66" si="42">SUM(K67:K72)</f>
        <v>0</v>
      </c>
      <c r="L66" s="28">
        <f t="shared" ref="L66" si="43">SUM(L67:L72)</f>
        <v>9025107.7299999986</v>
      </c>
    </row>
    <row r="67" spans="1:12" ht="98.25" customHeight="1">
      <c r="A67" s="15" t="s">
        <v>156</v>
      </c>
      <c r="B67" s="3" t="s">
        <v>45</v>
      </c>
      <c r="C67" s="3" t="s">
        <v>35</v>
      </c>
      <c r="D67" s="3" t="s">
        <v>34</v>
      </c>
      <c r="E67" s="3" t="s">
        <v>67</v>
      </c>
      <c r="F67" s="3" t="s">
        <v>37</v>
      </c>
      <c r="G67" s="6">
        <f>9093171.12-874172.85</f>
        <v>8218998.2699999996</v>
      </c>
      <c r="H67" s="6">
        <v>0</v>
      </c>
      <c r="I67" s="6">
        <f t="shared" ref="I67:I72" si="44">G67+H67</f>
        <v>8218998.2699999996</v>
      </c>
      <c r="J67" s="6">
        <f>9093171.12-1247008.45</f>
        <v>7846162.669999999</v>
      </c>
      <c r="K67" s="6">
        <v>0</v>
      </c>
      <c r="L67" s="6">
        <f t="shared" ref="L67:L72" si="45">J67+K67</f>
        <v>7846162.669999999</v>
      </c>
    </row>
    <row r="68" spans="1:12" ht="66" customHeight="1">
      <c r="A68" s="15" t="s">
        <v>198</v>
      </c>
      <c r="B68" s="3" t="s">
        <v>45</v>
      </c>
      <c r="C68" s="3" t="s">
        <v>35</v>
      </c>
      <c r="D68" s="3" t="s">
        <v>34</v>
      </c>
      <c r="E68" s="3" t="s">
        <v>67</v>
      </c>
      <c r="F68" s="3" t="s">
        <v>38</v>
      </c>
      <c r="G68" s="6">
        <v>950543.1</v>
      </c>
      <c r="H68" s="6">
        <v>0</v>
      </c>
      <c r="I68" s="6">
        <f t="shared" si="44"/>
        <v>950543.1</v>
      </c>
      <c r="J68" s="6">
        <v>950543.33</v>
      </c>
      <c r="K68" s="6">
        <v>0</v>
      </c>
      <c r="L68" s="6">
        <f t="shared" si="45"/>
        <v>950543.33</v>
      </c>
    </row>
    <row r="69" spans="1:12" ht="48" customHeight="1">
      <c r="A69" s="15" t="s">
        <v>21</v>
      </c>
      <c r="B69" s="3" t="s">
        <v>45</v>
      </c>
      <c r="C69" s="3" t="s">
        <v>35</v>
      </c>
      <c r="D69" s="3" t="s">
        <v>34</v>
      </c>
      <c r="E69" s="3" t="s">
        <v>67</v>
      </c>
      <c r="F69" s="3" t="s">
        <v>39</v>
      </c>
      <c r="G69" s="6">
        <v>39149.730000000003</v>
      </c>
      <c r="H69" s="6">
        <v>0</v>
      </c>
      <c r="I69" s="6">
        <f t="shared" si="44"/>
        <v>39149.730000000003</v>
      </c>
      <c r="J69" s="6">
        <v>39149.730000000003</v>
      </c>
      <c r="K69" s="6">
        <v>0</v>
      </c>
      <c r="L69" s="6">
        <f t="shared" si="45"/>
        <v>39149.730000000003</v>
      </c>
    </row>
    <row r="70" spans="1:12" ht="47.25" customHeight="1">
      <c r="A70" s="15" t="s">
        <v>175</v>
      </c>
      <c r="B70" s="3" t="s">
        <v>45</v>
      </c>
      <c r="C70" s="3" t="s">
        <v>35</v>
      </c>
      <c r="D70" s="3" t="s">
        <v>34</v>
      </c>
      <c r="E70" s="3" t="s">
        <v>41</v>
      </c>
      <c r="F70" s="3" t="s">
        <v>38</v>
      </c>
      <c r="G70" s="6">
        <v>102432</v>
      </c>
      <c r="H70" s="6">
        <v>0</v>
      </c>
      <c r="I70" s="6">
        <f t="shared" si="44"/>
        <v>102432</v>
      </c>
      <c r="J70" s="6">
        <v>102432</v>
      </c>
      <c r="K70" s="6">
        <v>0</v>
      </c>
      <c r="L70" s="6">
        <f t="shared" si="45"/>
        <v>102432</v>
      </c>
    </row>
    <row r="71" spans="1:12" ht="47.25" customHeight="1">
      <c r="A71" s="15" t="s">
        <v>171</v>
      </c>
      <c r="B71" s="3" t="s">
        <v>45</v>
      </c>
      <c r="C71" s="3" t="s">
        <v>35</v>
      </c>
      <c r="D71" s="3" t="s">
        <v>34</v>
      </c>
      <c r="E71" s="3" t="s">
        <v>42</v>
      </c>
      <c r="F71" s="3" t="s">
        <v>38</v>
      </c>
      <c r="G71" s="6">
        <v>86820.23</v>
      </c>
      <c r="H71" s="6">
        <v>0</v>
      </c>
      <c r="I71" s="6">
        <f t="shared" si="44"/>
        <v>86820.23</v>
      </c>
      <c r="J71" s="6">
        <v>86820</v>
      </c>
      <c r="K71" s="6">
        <v>0</v>
      </c>
      <c r="L71" s="6">
        <f t="shared" si="45"/>
        <v>86820</v>
      </c>
    </row>
    <row r="72" spans="1:12" ht="63">
      <c r="A72" s="15" t="s">
        <v>172</v>
      </c>
      <c r="B72" s="3" t="s">
        <v>45</v>
      </c>
      <c r="C72" s="3" t="s">
        <v>35</v>
      </c>
      <c r="D72" s="3" t="s">
        <v>34</v>
      </c>
      <c r="E72" s="3" t="s">
        <v>43</v>
      </c>
      <c r="F72" s="3" t="s">
        <v>38</v>
      </c>
      <c r="G72" s="6">
        <v>63240</v>
      </c>
      <c r="H72" s="6">
        <v>0</v>
      </c>
      <c r="I72" s="6">
        <f t="shared" si="44"/>
        <v>63240</v>
      </c>
      <c r="J72" s="6">
        <v>0</v>
      </c>
      <c r="K72" s="6">
        <v>0</v>
      </c>
      <c r="L72" s="6">
        <f t="shared" si="45"/>
        <v>0</v>
      </c>
    </row>
    <row r="73" spans="1:12" s="9" customFormat="1" ht="36.75" customHeight="1">
      <c r="A73" s="23" t="s">
        <v>119</v>
      </c>
      <c r="B73" s="27" t="s">
        <v>45</v>
      </c>
      <c r="C73" s="27" t="s">
        <v>35</v>
      </c>
      <c r="D73" s="27" t="s">
        <v>45</v>
      </c>
      <c r="E73" s="27" t="s">
        <v>148</v>
      </c>
      <c r="F73" s="27"/>
      <c r="G73" s="28">
        <f>SUM(G74:G79)</f>
        <v>23231940.489999998</v>
      </c>
      <c r="H73" s="28">
        <f t="shared" ref="H73:I73" si="46">SUM(H74:H79)</f>
        <v>0</v>
      </c>
      <c r="I73" s="28">
        <f t="shared" si="46"/>
        <v>23231940.489999998</v>
      </c>
      <c r="J73" s="28">
        <f>SUM(J74:J79)</f>
        <v>23555968.16</v>
      </c>
      <c r="K73" s="28">
        <f t="shared" ref="K73" si="47">SUM(K74:K79)</f>
        <v>0</v>
      </c>
      <c r="L73" s="28">
        <f t="shared" ref="L73" si="48">SUM(L74:L79)</f>
        <v>23555968.16</v>
      </c>
    </row>
    <row r="74" spans="1:12" s="36" customFormat="1" ht="67.5" customHeight="1">
      <c r="A74" s="15" t="s">
        <v>217</v>
      </c>
      <c r="B74" s="3" t="s">
        <v>45</v>
      </c>
      <c r="C74" s="3" t="s">
        <v>35</v>
      </c>
      <c r="D74" s="3" t="s">
        <v>45</v>
      </c>
      <c r="E74" s="3" t="s">
        <v>216</v>
      </c>
      <c r="F74" s="3" t="s">
        <v>69</v>
      </c>
      <c r="G74" s="33">
        <v>6179843.25</v>
      </c>
      <c r="H74" s="6">
        <v>0</v>
      </c>
      <c r="I74" s="6">
        <f t="shared" ref="I74:I77" si="49">G74+H74</f>
        <v>6179843.25</v>
      </c>
      <c r="J74" s="33">
        <v>6179843.25</v>
      </c>
      <c r="K74" s="6">
        <v>0</v>
      </c>
      <c r="L74" s="6">
        <f t="shared" ref="L74:L79" si="50">J74+K74</f>
        <v>6179843.25</v>
      </c>
    </row>
    <row r="75" spans="1:12" s="36" customFormat="1" ht="112.5" customHeight="1">
      <c r="A75" s="15" t="s">
        <v>11</v>
      </c>
      <c r="B75" s="3" t="s">
        <v>45</v>
      </c>
      <c r="C75" s="3" t="s">
        <v>35</v>
      </c>
      <c r="D75" s="3" t="s">
        <v>45</v>
      </c>
      <c r="E75" s="3" t="s">
        <v>68</v>
      </c>
      <c r="F75" s="3" t="s">
        <v>69</v>
      </c>
      <c r="G75" s="33">
        <v>15445000</v>
      </c>
      <c r="H75" s="6">
        <v>0</v>
      </c>
      <c r="I75" s="6">
        <f t="shared" si="49"/>
        <v>15445000</v>
      </c>
      <c r="J75" s="33">
        <v>16217250</v>
      </c>
      <c r="K75" s="6">
        <v>0</v>
      </c>
      <c r="L75" s="6">
        <f t="shared" si="50"/>
        <v>16217250</v>
      </c>
    </row>
    <row r="76" spans="1:12" ht="110.25" customHeight="1">
      <c r="A76" s="15" t="s">
        <v>12</v>
      </c>
      <c r="B76" s="3" t="s">
        <v>45</v>
      </c>
      <c r="C76" s="3" t="s">
        <v>35</v>
      </c>
      <c r="D76" s="3" t="s">
        <v>45</v>
      </c>
      <c r="E76" s="3" t="s">
        <v>70</v>
      </c>
      <c r="F76" s="3" t="s">
        <v>69</v>
      </c>
      <c r="G76" s="6">
        <v>107097.24</v>
      </c>
      <c r="H76" s="6">
        <v>0</v>
      </c>
      <c r="I76" s="6">
        <f t="shared" si="49"/>
        <v>107097.24</v>
      </c>
      <c r="J76" s="6">
        <v>158874.91</v>
      </c>
      <c r="K76" s="6">
        <v>0</v>
      </c>
      <c r="L76" s="6">
        <f t="shared" si="50"/>
        <v>158874.91</v>
      </c>
    </row>
    <row r="77" spans="1:12" ht="113.25" customHeight="1">
      <c r="A77" s="15" t="s">
        <v>13</v>
      </c>
      <c r="B77" s="3" t="s">
        <v>45</v>
      </c>
      <c r="C77" s="3" t="s">
        <v>35</v>
      </c>
      <c r="D77" s="3" t="s">
        <v>45</v>
      </c>
      <c r="E77" s="3" t="s">
        <v>71</v>
      </c>
      <c r="F77" s="3" t="s">
        <v>69</v>
      </c>
      <c r="G77" s="6">
        <v>1500000</v>
      </c>
      <c r="H77" s="6">
        <v>0</v>
      </c>
      <c r="I77" s="6">
        <f t="shared" si="49"/>
        <v>1500000</v>
      </c>
      <c r="J77" s="6">
        <v>1000000</v>
      </c>
      <c r="K77" s="6">
        <v>0</v>
      </c>
      <c r="L77" s="6">
        <f t="shared" si="50"/>
        <v>1000000</v>
      </c>
    </row>
    <row r="78" spans="1:12" ht="109.5" customHeight="1">
      <c r="A78" s="15" t="s">
        <v>15</v>
      </c>
      <c r="B78" s="3" t="s">
        <v>45</v>
      </c>
      <c r="C78" s="3" t="s">
        <v>35</v>
      </c>
      <c r="D78" s="3" t="s">
        <v>45</v>
      </c>
      <c r="E78" s="3" t="s">
        <v>72</v>
      </c>
      <c r="F78" s="3" t="s">
        <v>69</v>
      </c>
      <c r="G78" s="6">
        <v>0</v>
      </c>
      <c r="H78" s="6">
        <v>0</v>
      </c>
      <c r="I78" s="6">
        <f t="shared" ref="I78:I79" si="51">G78+H78</f>
        <v>0</v>
      </c>
      <c r="J78" s="6">
        <v>0</v>
      </c>
      <c r="K78" s="6">
        <v>0</v>
      </c>
      <c r="L78" s="6">
        <f t="shared" si="50"/>
        <v>0</v>
      </c>
    </row>
    <row r="79" spans="1:12" ht="110.25" customHeight="1">
      <c r="A79" s="15" t="s">
        <v>16</v>
      </c>
      <c r="B79" s="3" t="s">
        <v>45</v>
      </c>
      <c r="C79" s="3" t="s">
        <v>35</v>
      </c>
      <c r="D79" s="3" t="s">
        <v>45</v>
      </c>
      <c r="E79" s="3" t="s">
        <v>73</v>
      </c>
      <c r="F79" s="3" t="s">
        <v>69</v>
      </c>
      <c r="G79" s="6">
        <v>0</v>
      </c>
      <c r="H79" s="6">
        <v>0</v>
      </c>
      <c r="I79" s="6">
        <f t="shared" si="51"/>
        <v>0</v>
      </c>
      <c r="J79" s="6">
        <v>0</v>
      </c>
      <c r="K79" s="6">
        <v>0</v>
      </c>
      <c r="L79" s="6">
        <f t="shared" si="50"/>
        <v>0</v>
      </c>
    </row>
    <row r="80" spans="1:12" s="9" customFormat="1" ht="31.5">
      <c r="A80" s="23" t="s">
        <v>120</v>
      </c>
      <c r="B80" s="27" t="s">
        <v>45</v>
      </c>
      <c r="C80" s="27" t="s">
        <v>35</v>
      </c>
      <c r="D80" s="27" t="s">
        <v>48</v>
      </c>
      <c r="E80" s="27" t="s">
        <v>148</v>
      </c>
      <c r="F80" s="27"/>
      <c r="G80" s="28">
        <f>SUM(G81:G88)</f>
        <v>13682453.709999999</v>
      </c>
      <c r="H80" s="28">
        <f t="shared" ref="H80:I80" si="52">SUM(H81:H88)</f>
        <v>0</v>
      </c>
      <c r="I80" s="28">
        <f t="shared" si="52"/>
        <v>13682453.709999999</v>
      </c>
      <c r="J80" s="28">
        <f>SUM(J81:J88)</f>
        <v>14042036.670000002</v>
      </c>
      <c r="K80" s="28">
        <f t="shared" ref="K80" si="53">SUM(K81:K88)</f>
        <v>0</v>
      </c>
      <c r="L80" s="28">
        <f t="shared" ref="L80" si="54">SUM(L81:L88)</f>
        <v>14042036.670000002</v>
      </c>
    </row>
    <row r="81" spans="1:12" ht="46.5" customHeight="1">
      <c r="A81" s="15" t="s">
        <v>175</v>
      </c>
      <c r="B81" s="3" t="s">
        <v>45</v>
      </c>
      <c r="C81" s="3" t="s">
        <v>35</v>
      </c>
      <c r="D81" s="3" t="s">
        <v>48</v>
      </c>
      <c r="E81" s="3" t="s">
        <v>41</v>
      </c>
      <c r="F81" s="3" t="s">
        <v>38</v>
      </c>
      <c r="G81" s="6">
        <v>81788</v>
      </c>
      <c r="H81" s="6">
        <v>0</v>
      </c>
      <c r="I81" s="6">
        <f t="shared" ref="I81:I85" si="55">G81+H81</f>
        <v>81788</v>
      </c>
      <c r="J81" s="6">
        <v>81788</v>
      </c>
      <c r="K81" s="6">
        <v>0</v>
      </c>
      <c r="L81" s="6">
        <f t="shared" ref="L81:L88" si="56">J81+K81</f>
        <v>81788</v>
      </c>
    </row>
    <row r="82" spans="1:12" ht="96.75" customHeight="1">
      <c r="A82" s="15" t="s">
        <v>157</v>
      </c>
      <c r="B82" s="3" t="s">
        <v>45</v>
      </c>
      <c r="C82" s="3" t="s">
        <v>35</v>
      </c>
      <c r="D82" s="3" t="s">
        <v>48</v>
      </c>
      <c r="E82" s="3" t="s">
        <v>74</v>
      </c>
      <c r="F82" s="3" t="s">
        <v>37</v>
      </c>
      <c r="G82" s="6">
        <v>2776942.14</v>
      </c>
      <c r="H82" s="6">
        <v>0</v>
      </c>
      <c r="I82" s="6">
        <f t="shared" si="55"/>
        <v>2776942.14</v>
      </c>
      <c r="J82" s="6">
        <v>2776942.14</v>
      </c>
      <c r="K82" s="6">
        <v>0</v>
      </c>
      <c r="L82" s="6">
        <f t="shared" si="56"/>
        <v>2776942.14</v>
      </c>
    </row>
    <row r="83" spans="1:12" ht="63.75" customHeight="1">
      <c r="A83" s="15" t="s">
        <v>199</v>
      </c>
      <c r="B83" s="3" t="s">
        <v>45</v>
      </c>
      <c r="C83" s="3" t="s">
        <v>35</v>
      </c>
      <c r="D83" s="3" t="s">
        <v>48</v>
      </c>
      <c r="E83" s="3" t="s">
        <v>74</v>
      </c>
      <c r="F83" s="3" t="s">
        <v>38</v>
      </c>
      <c r="G83" s="6">
        <v>662459.92000000004</v>
      </c>
      <c r="H83" s="6">
        <v>0</v>
      </c>
      <c r="I83" s="6">
        <f t="shared" si="55"/>
        <v>662459.92000000004</v>
      </c>
      <c r="J83" s="6">
        <v>662459.92000000004</v>
      </c>
      <c r="K83" s="6">
        <v>0</v>
      </c>
      <c r="L83" s="6">
        <f t="shared" si="56"/>
        <v>662459.92000000004</v>
      </c>
    </row>
    <row r="84" spans="1:12" ht="96.75" customHeight="1">
      <c r="A84" s="15" t="s">
        <v>256</v>
      </c>
      <c r="B84" s="3" t="s">
        <v>45</v>
      </c>
      <c r="C84" s="3" t="s">
        <v>35</v>
      </c>
      <c r="D84" s="3" t="s">
        <v>251</v>
      </c>
      <c r="E84" s="3" t="s">
        <v>216</v>
      </c>
      <c r="F84" s="3" t="s">
        <v>37</v>
      </c>
      <c r="G84" s="6">
        <v>2947933.61</v>
      </c>
      <c r="H84" s="6">
        <v>0</v>
      </c>
      <c r="I84" s="6">
        <f t="shared" si="55"/>
        <v>2947933.61</v>
      </c>
      <c r="J84" s="6">
        <v>2947933.6</v>
      </c>
      <c r="K84" s="6">
        <v>0</v>
      </c>
      <c r="L84" s="6">
        <f t="shared" si="56"/>
        <v>2947933.6</v>
      </c>
    </row>
    <row r="85" spans="1:12" ht="157.5">
      <c r="A85" s="15" t="s">
        <v>158</v>
      </c>
      <c r="B85" s="3" t="s">
        <v>45</v>
      </c>
      <c r="C85" s="3" t="s">
        <v>35</v>
      </c>
      <c r="D85" s="3" t="s">
        <v>48</v>
      </c>
      <c r="E85" s="3" t="s">
        <v>75</v>
      </c>
      <c r="F85" s="3" t="s">
        <v>37</v>
      </c>
      <c r="G85" s="6">
        <v>5341234.4400000004</v>
      </c>
      <c r="H85" s="6">
        <v>0</v>
      </c>
      <c r="I85" s="6">
        <f t="shared" si="55"/>
        <v>5341234.4400000004</v>
      </c>
      <c r="J85" s="6">
        <v>5341234.4400000004</v>
      </c>
      <c r="K85" s="6">
        <v>0</v>
      </c>
      <c r="L85" s="6">
        <f t="shared" si="56"/>
        <v>5341234.4400000004</v>
      </c>
    </row>
    <row r="86" spans="1:12" ht="112.5" customHeight="1">
      <c r="A86" s="15" t="s">
        <v>200</v>
      </c>
      <c r="B86" s="3" t="s">
        <v>45</v>
      </c>
      <c r="C86" s="3" t="s">
        <v>35</v>
      </c>
      <c r="D86" s="3" t="s">
        <v>48</v>
      </c>
      <c r="E86" s="3" t="s">
        <v>75</v>
      </c>
      <c r="F86" s="3" t="s">
        <v>38</v>
      </c>
      <c r="G86" s="6">
        <v>1830983.56</v>
      </c>
      <c r="H86" s="6">
        <v>0</v>
      </c>
      <c r="I86" s="6">
        <f t="shared" ref="I86:I88" si="57">G86+H86</f>
        <v>1830983.56</v>
      </c>
      <c r="J86" s="6">
        <v>2189798.56</v>
      </c>
      <c r="K86" s="6">
        <v>0</v>
      </c>
      <c r="L86" s="6">
        <f t="shared" si="56"/>
        <v>2189798.56</v>
      </c>
    </row>
    <row r="87" spans="1:12" ht="96" customHeight="1">
      <c r="A87" s="15" t="s">
        <v>149</v>
      </c>
      <c r="B87" s="3" t="s">
        <v>45</v>
      </c>
      <c r="C87" s="3" t="s">
        <v>35</v>
      </c>
      <c r="D87" s="3" t="s">
        <v>48</v>
      </c>
      <c r="E87" s="3" t="s">
        <v>75</v>
      </c>
      <c r="F87" s="3" t="s">
        <v>39</v>
      </c>
      <c r="G87" s="33">
        <v>4082</v>
      </c>
      <c r="H87" s="6">
        <v>0</v>
      </c>
      <c r="I87" s="6">
        <f t="shared" si="57"/>
        <v>4082</v>
      </c>
      <c r="J87" s="33">
        <v>4082</v>
      </c>
      <c r="K87" s="6">
        <v>0</v>
      </c>
      <c r="L87" s="6">
        <f t="shared" si="56"/>
        <v>4082</v>
      </c>
    </row>
    <row r="88" spans="1:12" ht="78" customHeight="1">
      <c r="A88" s="15" t="s">
        <v>133</v>
      </c>
      <c r="B88" s="3" t="s">
        <v>45</v>
      </c>
      <c r="C88" s="3" t="s">
        <v>35</v>
      </c>
      <c r="D88" s="3" t="s">
        <v>48</v>
      </c>
      <c r="E88" s="3" t="s">
        <v>132</v>
      </c>
      <c r="F88" s="3" t="s">
        <v>38</v>
      </c>
      <c r="G88" s="33">
        <v>37030.04</v>
      </c>
      <c r="H88" s="6">
        <v>0</v>
      </c>
      <c r="I88" s="6">
        <f t="shared" si="57"/>
        <v>37030.04</v>
      </c>
      <c r="J88" s="33">
        <v>37798.01</v>
      </c>
      <c r="K88" s="6">
        <v>0</v>
      </c>
      <c r="L88" s="6">
        <f t="shared" si="56"/>
        <v>37798.01</v>
      </c>
    </row>
    <row r="89" spans="1:12" s="9" customFormat="1" ht="15.75">
      <c r="A89" s="29" t="s">
        <v>121</v>
      </c>
      <c r="B89" s="27" t="s">
        <v>45</v>
      </c>
      <c r="C89" s="27" t="s">
        <v>35</v>
      </c>
      <c r="D89" s="27" t="s">
        <v>51</v>
      </c>
      <c r="E89" s="27" t="s">
        <v>148</v>
      </c>
      <c r="F89" s="27"/>
      <c r="G89" s="28">
        <f>SUM(G90:G93)</f>
        <v>3451302.84</v>
      </c>
      <c r="H89" s="28">
        <f t="shared" ref="H89:I89" si="58">SUM(H90:H93)</f>
        <v>0</v>
      </c>
      <c r="I89" s="28">
        <f t="shared" si="58"/>
        <v>3451302.84</v>
      </c>
      <c r="J89" s="28">
        <f>SUM(J90:J93)</f>
        <v>3451302.84</v>
      </c>
      <c r="K89" s="28">
        <f t="shared" ref="K89" si="59">SUM(K90:K93)</f>
        <v>0</v>
      </c>
      <c r="L89" s="28">
        <f t="shared" ref="L89" si="60">SUM(L90:L93)</f>
        <v>3451302.84</v>
      </c>
    </row>
    <row r="90" spans="1:12" ht="79.5" customHeight="1">
      <c r="A90" s="15" t="s">
        <v>159</v>
      </c>
      <c r="B90" s="3" t="s">
        <v>45</v>
      </c>
      <c r="C90" s="3" t="s">
        <v>35</v>
      </c>
      <c r="D90" s="3" t="s">
        <v>51</v>
      </c>
      <c r="E90" s="3" t="s">
        <v>76</v>
      </c>
      <c r="F90" s="3" t="s">
        <v>37</v>
      </c>
      <c r="G90" s="6">
        <v>2889357.73</v>
      </c>
      <c r="H90" s="6">
        <v>0</v>
      </c>
      <c r="I90" s="6">
        <f t="shared" ref="I90:I93" si="61">G90+H90</f>
        <v>2889357.73</v>
      </c>
      <c r="J90" s="6">
        <v>2889357.73</v>
      </c>
      <c r="K90" s="6">
        <v>0</v>
      </c>
      <c r="L90" s="6">
        <f t="shared" ref="L90:L93" si="62">J90+K90</f>
        <v>2889357.73</v>
      </c>
    </row>
    <row r="91" spans="1:12" ht="47.25" customHeight="1">
      <c r="A91" s="15" t="s">
        <v>201</v>
      </c>
      <c r="B91" s="3" t="s">
        <v>45</v>
      </c>
      <c r="C91" s="3" t="s">
        <v>35</v>
      </c>
      <c r="D91" s="3" t="s">
        <v>51</v>
      </c>
      <c r="E91" s="3" t="s">
        <v>76</v>
      </c>
      <c r="F91" s="3" t="s">
        <v>38</v>
      </c>
      <c r="G91" s="6">
        <v>477454.05</v>
      </c>
      <c r="H91" s="6">
        <v>0</v>
      </c>
      <c r="I91" s="6">
        <f t="shared" si="61"/>
        <v>477454.05</v>
      </c>
      <c r="J91" s="6">
        <v>477454.05</v>
      </c>
      <c r="K91" s="6">
        <v>0</v>
      </c>
      <c r="L91" s="6">
        <f t="shared" si="62"/>
        <v>477454.05</v>
      </c>
    </row>
    <row r="92" spans="1:12" ht="32.25" customHeight="1">
      <c r="A92" s="15" t="s">
        <v>22</v>
      </c>
      <c r="B92" s="3" t="s">
        <v>45</v>
      </c>
      <c r="C92" s="3" t="s">
        <v>35</v>
      </c>
      <c r="D92" s="3" t="s">
        <v>51</v>
      </c>
      <c r="E92" s="3" t="s">
        <v>76</v>
      </c>
      <c r="F92" s="3" t="s">
        <v>39</v>
      </c>
      <c r="G92" s="6">
        <v>18369.34</v>
      </c>
      <c r="H92" s="6">
        <v>0</v>
      </c>
      <c r="I92" s="6">
        <f t="shared" si="61"/>
        <v>18369.34</v>
      </c>
      <c r="J92" s="6">
        <v>18369.34</v>
      </c>
      <c r="K92" s="6">
        <v>0</v>
      </c>
      <c r="L92" s="6">
        <f t="shared" si="62"/>
        <v>18369.34</v>
      </c>
    </row>
    <row r="93" spans="1:12" ht="48.75" customHeight="1">
      <c r="A93" s="15" t="s">
        <v>175</v>
      </c>
      <c r="B93" s="3" t="s">
        <v>45</v>
      </c>
      <c r="C93" s="3" t="s">
        <v>35</v>
      </c>
      <c r="D93" s="3" t="s">
        <v>51</v>
      </c>
      <c r="E93" s="3" t="s">
        <v>41</v>
      </c>
      <c r="F93" s="3" t="s">
        <v>38</v>
      </c>
      <c r="G93" s="6">
        <v>66121.72</v>
      </c>
      <c r="H93" s="6">
        <v>0</v>
      </c>
      <c r="I93" s="6">
        <f t="shared" si="61"/>
        <v>66121.72</v>
      </c>
      <c r="J93" s="6">
        <v>66121.72</v>
      </c>
      <c r="K93" s="6">
        <v>0</v>
      </c>
      <c r="L93" s="6">
        <f t="shared" si="62"/>
        <v>66121.72</v>
      </c>
    </row>
    <row r="94" spans="1:12" s="9" customFormat="1" ht="22.5" customHeight="1">
      <c r="A94" s="23" t="s">
        <v>122</v>
      </c>
      <c r="B94" s="27" t="s">
        <v>45</v>
      </c>
      <c r="C94" s="27" t="s">
        <v>35</v>
      </c>
      <c r="D94" s="27" t="s">
        <v>53</v>
      </c>
      <c r="E94" s="27" t="s">
        <v>148</v>
      </c>
      <c r="F94" s="27"/>
      <c r="G94" s="28">
        <f>SUM(G95:G95)</f>
        <v>182000</v>
      </c>
      <c r="H94" s="28">
        <f t="shared" ref="H94:I94" si="63">SUM(H95:H95)</f>
        <v>0</v>
      </c>
      <c r="I94" s="28">
        <f t="shared" si="63"/>
        <v>182000</v>
      </c>
      <c r="J94" s="28">
        <f>SUM(J95:J95)</f>
        <v>182000</v>
      </c>
      <c r="K94" s="28">
        <f t="shared" ref="K94" si="64">SUM(K95:K95)</f>
        <v>0</v>
      </c>
      <c r="L94" s="28">
        <f t="shared" ref="L94" si="65">SUM(L95:L95)</f>
        <v>182000</v>
      </c>
    </row>
    <row r="95" spans="1:12" ht="97.5" customHeight="1">
      <c r="A95" s="15" t="s">
        <v>202</v>
      </c>
      <c r="B95" s="3" t="s">
        <v>45</v>
      </c>
      <c r="C95" s="3" t="s">
        <v>35</v>
      </c>
      <c r="D95" s="3" t="s">
        <v>53</v>
      </c>
      <c r="E95" s="3" t="s">
        <v>77</v>
      </c>
      <c r="F95" s="3" t="s">
        <v>38</v>
      </c>
      <c r="G95" s="6">
        <v>182000</v>
      </c>
      <c r="H95" s="6">
        <v>0</v>
      </c>
      <c r="I95" s="6">
        <f t="shared" ref="I95" si="66">G95+H95</f>
        <v>182000</v>
      </c>
      <c r="J95" s="6">
        <v>182000</v>
      </c>
      <c r="K95" s="6">
        <v>0</v>
      </c>
      <c r="L95" s="6">
        <f t="shared" ref="L95" si="67">J95+K95</f>
        <v>182000</v>
      </c>
    </row>
    <row r="96" spans="1:12" s="9" customFormat="1" ht="51" customHeight="1">
      <c r="A96" s="23" t="s">
        <v>123</v>
      </c>
      <c r="B96" s="27" t="s">
        <v>45</v>
      </c>
      <c r="C96" s="27" t="s">
        <v>35</v>
      </c>
      <c r="D96" s="27" t="s">
        <v>33</v>
      </c>
      <c r="E96" s="27" t="s">
        <v>148</v>
      </c>
      <c r="F96" s="27"/>
      <c r="G96" s="28">
        <f>SUM(G97:G98)</f>
        <v>0</v>
      </c>
      <c r="H96" s="28">
        <f t="shared" ref="H96:I96" si="68">SUM(H97:H98)</f>
        <v>0</v>
      </c>
      <c r="I96" s="28">
        <f t="shared" si="68"/>
        <v>0</v>
      </c>
      <c r="J96" s="28">
        <f>SUM(J97:J98)</f>
        <v>0</v>
      </c>
      <c r="K96" s="28">
        <f t="shared" ref="K96" si="69">SUM(K97:K98)</f>
        <v>0</v>
      </c>
      <c r="L96" s="28">
        <f t="shared" ref="L96" si="70">SUM(L97:L98)</f>
        <v>0</v>
      </c>
    </row>
    <row r="97" spans="1:12" s="42" customFormat="1" ht="68.25" customHeight="1">
      <c r="A97" s="34" t="s">
        <v>217</v>
      </c>
      <c r="B97" s="35" t="s">
        <v>45</v>
      </c>
      <c r="C97" s="35" t="s">
        <v>35</v>
      </c>
      <c r="D97" s="35" t="s">
        <v>33</v>
      </c>
      <c r="E97" s="35" t="s">
        <v>216</v>
      </c>
      <c r="F97" s="35" t="s">
        <v>69</v>
      </c>
      <c r="G97" s="33">
        <v>0</v>
      </c>
      <c r="H97" s="6">
        <v>0</v>
      </c>
      <c r="I97" s="6">
        <f t="shared" ref="I97:I98" si="71">G97+H97</f>
        <v>0</v>
      </c>
      <c r="J97" s="33">
        <v>0</v>
      </c>
      <c r="K97" s="6">
        <v>0</v>
      </c>
      <c r="L97" s="6">
        <f t="shared" ref="L97:L98" si="72">J97+K97</f>
        <v>0</v>
      </c>
    </row>
    <row r="98" spans="1:12" ht="110.25">
      <c r="A98" s="15" t="s">
        <v>17</v>
      </c>
      <c r="B98" s="3" t="s">
        <v>45</v>
      </c>
      <c r="C98" s="3" t="s">
        <v>35</v>
      </c>
      <c r="D98" s="3" t="s">
        <v>33</v>
      </c>
      <c r="E98" s="3" t="s">
        <v>78</v>
      </c>
      <c r="F98" s="3" t="s">
        <v>69</v>
      </c>
      <c r="G98" s="6">
        <v>0</v>
      </c>
      <c r="H98" s="6">
        <v>0</v>
      </c>
      <c r="I98" s="6">
        <f t="shared" si="71"/>
        <v>0</v>
      </c>
      <c r="J98" s="6">
        <v>0</v>
      </c>
      <c r="K98" s="6">
        <v>0</v>
      </c>
      <c r="L98" s="6">
        <f t="shared" si="72"/>
        <v>0</v>
      </c>
    </row>
    <row r="99" spans="1:12" s="11" customFormat="1" ht="75">
      <c r="A99" s="17" t="s">
        <v>177</v>
      </c>
      <c r="B99" s="19" t="s">
        <v>51</v>
      </c>
      <c r="C99" s="19" t="s">
        <v>35</v>
      </c>
      <c r="D99" s="19" t="s">
        <v>103</v>
      </c>
      <c r="E99" s="19" t="s">
        <v>148</v>
      </c>
      <c r="F99" s="19"/>
      <c r="G99" s="22">
        <f t="shared" ref="G99:L99" si="73">G100+G102</f>
        <v>700000</v>
      </c>
      <c r="H99" s="22">
        <f t="shared" si="73"/>
        <v>0</v>
      </c>
      <c r="I99" s="22">
        <f t="shared" si="73"/>
        <v>700000</v>
      </c>
      <c r="J99" s="22">
        <f t="shared" si="73"/>
        <v>700000</v>
      </c>
      <c r="K99" s="22">
        <f t="shared" si="73"/>
        <v>0</v>
      </c>
      <c r="L99" s="22">
        <f t="shared" si="73"/>
        <v>700000</v>
      </c>
    </row>
    <row r="100" spans="1:12" s="9" customFormat="1" ht="47.25">
      <c r="A100" s="23" t="s">
        <v>124</v>
      </c>
      <c r="B100" s="27" t="s">
        <v>51</v>
      </c>
      <c r="C100" s="27" t="s">
        <v>35</v>
      </c>
      <c r="D100" s="27" t="s">
        <v>34</v>
      </c>
      <c r="E100" s="27" t="s">
        <v>148</v>
      </c>
      <c r="F100" s="27"/>
      <c r="G100" s="28">
        <f t="shared" ref="G100:L100" si="74">SUM(G101:G101)</f>
        <v>0</v>
      </c>
      <c r="H100" s="28">
        <f t="shared" si="74"/>
        <v>0</v>
      </c>
      <c r="I100" s="28">
        <f t="shared" si="74"/>
        <v>0</v>
      </c>
      <c r="J100" s="28">
        <f t="shared" si="74"/>
        <v>0</v>
      </c>
      <c r="K100" s="28">
        <f t="shared" si="74"/>
        <v>0</v>
      </c>
      <c r="L100" s="28">
        <f t="shared" si="74"/>
        <v>0</v>
      </c>
    </row>
    <row r="101" spans="1:12" ht="63.75" customHeight="1">
      <c r="A101" s="34" t="s">
        <v>189</v>
      </c>
      <c r="B101" s="3" t="s">
        <v>51</v>
      </c>
      <c r="C101" s="3" t="s">
        <v>35</v>
      </c>
      <c r="D101" s="3" t="s">
        <v>34</v>
      </c>
      <c r="E101" s="3" t="s">
        <v>80</v>
      </c>
      <c r="F101" s="3" t="s">
        <v>69</v>
      </c>
      <c r="G101" s="6">
        <v>0</v>
      </c>
      <c r="H101" s="6">
        <v>0</v>
      </c>
      <c r="I101" s="6">
        <f t="shared" ref="I101" si="75">G101+H101</f>
        <v>0</v>
      </c>
      <c r="J101" s="6">
        <v>0</v>
      </c>
      <c r="K101" s="6">
        <v>0</v>
      </c>
      <c r="L101" s="6">
        <f t="shared" ref="L101" si="76">J101+K101</f>
        <v>0</v>
      </c>
    </row>
    <row r="102" spans="1:12" s="9" customFormat="1" ht="47.25">
      <c r="A102" s="23" t="s">
        <v>125</v>
      </c>
      <c r="B102" s="27" t="s">
        <v>51</v>
      </c>
      <c r="C102" s="27" t="s">
        <v>35</v>
      </c>
      <c r="D102" s="27" t="s">
        <v>45</v>
      </c>
      <c r="E102" s="27" t="s">
        <v>148</v>
      </c>
      <c r="F102" s="27"/>
      <c r="G102" s="28">
        <f>SUM(G103:G104)</f>
        <v>700000</v>
      </c>
      <c r="H102" s="28">
        <f t="shared" ref="H102:J102" si="77">SUM(H103:H104)</f>
        <v>0</v>
      </c>
      <c r="I102" s="28">
        <f t="shared" si="77"/>
        <v>700000</v>
      </c>
      <c r="J102" s="28">
        <f t="shared" si="77"/>
        <v>700000</v>
      </c>
      <c r="K102" s="28">
        <f t="shared" ref="K102" si="78">SUM(K104:K104)</f>
        <v>0</v>
      </c>
      <c r="L102" s="28">
        <f>SUM(L103:L104)</f>
        <v>700000</v>
      </c>
    </row>
    <row r="103" spans="1:12" s="9" customFormat="1" ht="63">
      <c r="A103" s="15" t="s">
        <v>257</v>
      </c>
      <c r="B103" s="3" t="s">
        <v>51</v>
      </c>
      <c r="C103" s="3" t="s">
        <v>35</v>
      </c>
      <c r="D103" s="3" t="s">
        <v>45</v>
      </c>
      <c r="E103" s="3" t="s">
        <v>252</v>
      </c>
      <c r="F103" s="3" t="s">
        <v>69</v>
      </c>
      <c r="G103" s="33">
        <v>100000</v>
      </c>
      <c r="H103" s="33">
        <v>0</v>
      </c>
      <c r="I103" s="6">
        <f t="shared" ref="I103:I104" si="79">G103+H103</f>
        <v>100000</v>
      </c>
      <c r="J103" s="33">
        <v>100000</v>
      </c>
      <c r="K103" s="33">
        <v>0</v>
      </c>
      <c r="L103" s="6">
        <f t="shared" ref="L103:L104" si="80">J103+K103</f>
        <v>100000</v>
      </c>
    </row>
    <row r="104" spans="1:12" ht="94.5">
      <c r="A104" s="15" t="s">
        <v>163</v>
      </c>
      <c r="B104" s="3" t="s">
        <v>51</v>
      </c>
      <c r="C104" s="3" t="s">
        <v>35</v>
      </c>
      <c r="D104" s="3" t="s">
        <v>45</v>
      </c>
      <c r="E104" s="3" t="s">
        <v>82</v>
      </c>
      <c r="F104" s="3" t="s">
        <v>69</v>
      </c>
      <c r="G104" s="6">
        <v>600000</v>
      </c>
      <c r="H104" s="6">
        <v>0</v>
      </c>
      <c r="I104" s="6">
        <f t="shared" si="79"/>
        <v>600000</v>
      </c>
      <c r="J104" s="6">
        <v>600000</v>
      </c>
      <c r="K104" s="6">
        <v>0</v>
      </c>
      <c r="L104" s="6">
        <f t="shared" si="80"/>
        <v>600000</v>
      </c>
    </row>
    <row r="105" spans="1:12" s="10" customFormat="1" ht="75">
      <c r="A105" s="17" t="s">
        <v>126</v>
      </c>
      <c r="B105" s="19" t="s">
        <v>65</v>
      </c>
      <c r="C105" s="19" t="s">
        <v>35</v>
      </c>
      <c r="D105" s="19" t="s">
        <v>103</v>
      </c>
      <c r="E105" s="19" t="s">
        <v>148</v>
      </c>
      <c r="F105" s="19"/>
      <c r="G105" s="22">
        <f t="shared" ref="G105:L105" si="81">G106+G114+G117+G121+G126</f>
        <v>73260497.709999993</v>
      </c>
      <c r="H105" s="22">
        <f t="shared" si="81"/>
        <v>0</v>
      </c>
      <c r="I105" s="22">
        <f t="shared" si="81"/>
        <v>73260497.709999993</v>
      </c>
      <c r="J105" s="22">
        <f t="shared" si="81"/>
        <v>69126503.670000002</v>
      </c>
      <c r="K105" s="22">
        <f t="shared" si="81"/>
        <v>0</v>
      </c>
      <c r="L105" s="22">
        <f t="shared" si="81"/>
        <v>69126503.670000002</v>
      </c>
    </row>
    <row r="106" spans="1:12" s="9" customFormat="1" ht="47.25">
      <c r="A106" s="23" t="s">
        <v>127</v>
      </c>
      <c r="B106" s="27" t="s">
        <v>65</v>
      </c>
      <c r="C106" s="27" t="s">
        <v>35</v>
      </c>
      <c r="D106" s="27" t="s">
        <v>34</v>
      </c>
      <c r="E106" s="27" t="s">
        <v>148</v>
      </c>
      <c r="F106" s="27"/>
      <c r="G106" s="28">
        <f>SUM(G107:G113)</f>
        <v>70912413.689999998</v>
      </c>
      <c r="H106" s="28">
        <f t="shared" ref="H106:I106" si="82">SUM(H107:H113)</f>
        <v>0</v>
      </c>
      <c r="I106" s="28">
        <f t="shared" si="82"/>
        <v>70912413.689999998</v>
      </c>
      <c r="J106" s="28">
        <f>SUM(J107:J113)</f>
        <v>67023247.670000002</v>
      </c>
      <c r="K106" s="28">
        <f t="shared" ref="K106" si="83">SUM(K107:K113)</f>
        <v>0</v>
      </c>
      <c r="L106" s="28">
        <f t="shared" ref="L106" si="84">SUM(L107:L113)</f>
        <v>67023247.670000002</v>
      </c>
    </row>
    <row r="107" spans="1:12" ht="81.75" customHeight="1">
      <c r="A107" s="15" t="s">
        <v>160</v>
      </c>
      <c r="B107" s="3" t="s">
        <v>65</v>
      </c>
      <c r="C107" s="3" t="s">
        <v>35</v>
      </c>
      <c r="D107" s="3" t="s">
        <v>34</v>
      </c>
      <c r="E107" s="3" t="s">
        <v>83</v>
      </c>
      <c r="F107" s="3" t="s">
        <v>37</v>
      </c>
      <c r="G107" s="6">
        <v>2883202.96</v>
      </c>
      <c r="H107" s="6">
        <v>0</v>
      </c>
      <c r="I107" s="6">
        <f t="shared" ref="I107:I110" si="85">G107+H107</f>
        <v>2883202.96</v>
      </c>
      <c r="J107" s="6">
        <v>2883202.96</v>
      </c>
      <c r="K107" s="6">
        <v>0</v>
      </c>
      <c r="L107" s="6">
        <f t="shared" ref="L107:L113" si="86">J107+K107</f>
        <v>2883202.96</v>
      </c>
    </row>
    <row r="108" spans="1:12" ht="96" customHeight="1">
      <c r="A108" s="15" t="s">
        <v>161</v>
      </c>
      <c r="B108" s="3" t="s">
        <v>65</v>
      </c>
      <c r="C108" s="3" t="s">
        <v>35</v>
      </c>
      <c r="D108" s="3" t="s">
        <v>34</v>
      </c>
      <c r="E108" s="3" t="s">
        <v>84</v>
      </c>
      <c r="F108" s="3" t="s">
        <v>37</v>
      </c>
      <c r="G108" s="6">
        <v>52326214.219999999</v>
      </c>
      <c r="H108" s="6">
        <v>0</v>
      </c>
      <c r="I108" s="6">
        <f t="shared" si="85"/>
        <v>52326214.219999999</v>
      </c>
      <c r="J108" s="6">
        <v>50380188.200000003</v>
      </c>
      <c r="K108" s="6">
        <v>0</v>
      </c>
      <c r="L108" s="6">
        <f t="shared" si="86"/>
        <v>50380188.200000003</v>
      </c>
    </row>
    <row r="109" spans="1:12" ht="47.25" customHeight="1">
      <c r="A109" s="15" t="s">
        <v>204</v>
      </c>
      <c r="B109" s="3" t="s">
        <v>65</v>
      </c>
      <c r="C109" s="3" t="s">
        <v>35</v>
      </c>
      <c r="D109" s="3" t="s">
        <v>34</v>
      </c>
      <c r="E109" s="3" t="s">
        <v>84</v>
      </c>
      <c r="F109" s="3" t="s">
        <v>38</v>
      </c>
      <c r="G109" s="6">
        <v>985746.57</v>
      </c>
      <c r="H109" s="6">
        <v>0</v>
      </c>
      <c r="I109" s="6">
        <f t="shared" si="85"/>
        <v>985746.57</v>
      </c>
      <c r="J109" s="6">
        <v>985746.57</v>
      </c>
      <c r="K109" s="6">
        <v>0</v>
      </c>
      <c r="L109" s="6">
        <f t="shared" si="86"/>
        <v>985746.57</v>
      </c>
    </row>
    <row r="110" spans="1:12" ht="49.5" customHeight="1">
      <c r="A110" s="15" t="s">
        <v>23</v>
      </c>
      <c r="B110" s="3" t="s">
        <v>65</v>
      </c>
      <c r="C110" s="3" t="s">
        <v>35</v>
      </c>
      <c r="D110" s="3" t="s">
        <v>34</v>
      </c>
      <c r="E110" s="3" t="s">
        <v>84</v>
      </c>
      <c r="F110" s="3" t="s">
        <v>39</v>
      </c>
      <c r="G110" s="6">
        <v>4393.54</v>
      </c>
      <c r="H110" s="6">
        <v>0</v>
      </c>
      <c r="I110" s="6">
        <f t="shared" si="85"/>
        <v>4393.54</v>
      </c>
      <c r="J110" s="6">
        <v>4393.54</v>
      </c>
      <c r="K110" s="6">
        <v>0</v>
      </c>
      <c r="L110" s="6">
        <f t="shared" si="86"/>
        <v>4393.54</v>
      </c>
    </row>
    <row r="111" spans="1:12" ht="96.75" customHeight="1">
      <c r="A111" s="15" t="s">
        <v>162</v>
      </c>
      <c r="B111" s="3" t="s">
        <v>65</v>
      </c>
      <c r="C111" s="3" t="s">
        <v>35</v>
      </c>
      <c r="D111" s="3" t="s">
        <v>34</v>
      </c>
      <c r="E111" s="3" t="s">
        <v>86</v>
      </c>
      <c r="F111" s="3" t="s">
        <v>37</v>
      </c>
      <c r="G111" s="6">
        <v>9675900.2899999991</v>
      </c>
      <c r="H111" s="6">
        <v>0</v>
      </c>
      <c r="I111" s="6">
        <f t="shared" ref="I111:I113" si="87">G111+H111</f>
        <v>9675900.2899999991</v>
      </c>
      <c r="J111" s="6">
        <v>9675900.2899999991</v>
      </c>
      <c r="K111" s="6">
        <v>0</v>
      </c>
      <c r="L111" s="6">
        <f t="shared" si="86"/>
        <v>9675900.2899999991</v>
      </c>
    </row>
    <row r="112" spans="1:12" ht="49.5" customHeight="1">
      <c r="A112" s="15" t="s">
        <v>205</v>
      </c>
      <c r="B112" s="3" t="s">
        <v>65</v>
      </c>
      <c r="C112" s="3" t="s">
        <v>35</v>
      </c>
      <c r="D112" s="3" t="s">
        <v>34</v>
      </c>
      <c r="E112" s="3" t="s">
        <v>86</v>
      </c>
      <c r="F112" s="3" t="s">
        <v>38</v>
      </c>
      <c r="G112" s="6">
        <v>4952817.18</v>
      </c>
      <c r="H112" s="6">
        <v>0</v>
      </c>
      <c r="I112" s="6">
        <f t="shared" si="87"/>
        <v>4952817.18</v>
      </c>
      <c r="J112" s="6">
        <v>3009677.18</v>
      </c>
      <c r="K112" s="6">
        <v>0</v>
      </c>
      <c r="L112" s="6">
        <f t="shared" si="86"/>
        <v>3009677.18</v>
      </c>
    </row>
    <row r="113" spans="1:12" ht="35.25" customHeight="1">
      <c r="A113" s="15" t="s">
        <v>24</v>
      </c>
      <c r="B113" s="3" t="s">
        <v>65</v>
      </c>
      <c r="C113" s="3" t="s">
        <v>35</v>
      </c>
      <c r="D113" s="3" t="s">
        <v>34</v>
      </c>
      <c r="E113" s="3" t="s">
        <v>86</v>
      </c>
      <c r="F113" s="3" t="s">
        <v>39</v>
      </c>
      <c r="G113" s="6">
        <v>84138.93</v>
      </c>
      <c r="H113" s="6">
        <v>0</v>
      </c>
      <c r="I113" s="6">
        <f t="shared" si="87"/>
        <v>84138.93</v>
      </c>
      <c r="J113" s="6">
        <v>84138.93</v>
      </c>
      <c r="K113" s="6">
        <v>0</v>
      </c>
      <c r="L113" s="6">
        <f t="shared" si="86"/>
        <v>84138.93</v>
      </c>
    </row>
    <row r="114" spans="1:12" s="9" customFormat="1" ht="31.5">
      <c r="A114" s="23" t="s">
        <v>128</v>
      </c>
      <c r="B114" s="27" t="s">
        <v>65</v>
      </c>
      <c r="C114" s="27" t="s">
        <v>35</v>
      </c>
      <c r="D114" s="27" t="s">
        <v>45</v>
      </c>
      <c r="E114" s="27" t="s">
        <v>148</v>
      </c>
      <c r="F114" s="27"/>
      <c r="G114" s="28">
        <f t="shared" ref="G114:L114" si="88">SUM(G115:G116)</f>
        <v>0</v>
      </c>
      <c r="H114" s="28">
        <f t="shared" si="88"/>
        <v>0</v>
      </c>
      <c r="I114" s="28">
        <f t="shared" si="88"/>
        <v>0</v>
      </c>
      <c r="J114" s="28">
        <f t="shared" si="88"/>
        <v>0</v>
      </c>
      <c r="K114" s="28">
        <f t="shared" si="88"/>
        <v>0</v>
      </c>
      <c r="L114" s="28">
        <f t="shared" si="88"/>
        <v>0</v>
      </c>
    </row>
    <row r="115" spans="1:12" ht="47.25" customHeight="1">
      <c r="A115" s="15" t="s">
        <v>206</v>
      </c>
      <c r="B115" s="3" t="s">
        <v>65</v>
      </c>
      <c r="C115" s="3" t="s">
        <v>35</v>
      </c>
      <c r="D115" s="3" t="s">
        <v>45</v>
      </c>
      <c r="E115" s="3" t="s">
        <v>87</v>
      </c>
      <c r="F115" s="3" t="s">
        <v>38</v>
      </c>
      <c r="G115" s="6">
        <v>0</v>
      </c>
      <c r="H115" s="6">
        <v>0</v>
      </c>
      <c r="I115" s="6">
        <f t="shared" ref="I115:I116" si="89">G115+H115</f>
        <v>0</v>
      </c>
      <c r="J115" s="6">
        <v>0</v>
      </c>
      <c r="K115" s="6">
        <v>0</v>
      </c>
      <c r="L115" s="6">
        <f t="shared" ref="L115:L116" si="90">J115+K115</f>
        <v>0</v>
      </c>
    </row>
    <row r="116" spans="1:12" ht="65.25" customHeight="1">
      <c r="A116" s="34" t="s">
        <v>191</v>
      </c>
      <c r="B116" s="3" t="s">
        <v>65</v>
      </c>
      <c r="C116" s="3" t="s">
        <v>35</v>
      </c>
      <c r="D116" s="3" t="s">
        <v>45</v>
      </c>
      <c r="E116" s="3" t="s">
        <v>190</v>
      </c>
      <c r="F116" s="3" t="s">
        <v>54</v>
      </c>
      <c r="G116" s="6">
        <v>0</v>
      </c>
      <c r="H116" s="6">
        <v>0</v>
      </c>
      <c r="I116" s="6">
        <f t="shared" si="89"/>
        <v>0</v>
      </c>
      <c r="J116" s="6">
        <v>0</v>
      </c>
      <c r="K116" s="6">
        <v>0</v>
      </c>
      <c r="L116" s="6">
        <f t="shared" si="90"/>
        <v>0</v>
      </c>
    </row>
    <row r="117" spans="1:12" s="9" customFormat="1" ht="47.25">
      <c r="A117" s="23" t="s">
        <v>129</v>
      </c>
      <c r="B117" s="27" t="s">
        <v>65</v>
      </c>
      <c r="C117" s="27" t="s">
        <v>35</v>
      </c>
      <c r="D117" s="27" t="s">
        <v>48</v>
      </c>
      <c r="E117" s="27" t="s">
        <v>148</v>
      </c>
      <c r="F117" s="27"/>
      <c r="G117" s="28">
        <f>SUM(G118:G120)</f>
        <v>1744828.02</v>
      </c>
      <c r="H117" s="28">
        <f t="shared" ref="H117:I117" si="91">SUM(H118:H120)</f>
        <v>0</v>
      </c>
      <c r="I117" s="28">
        <f t="shared" si="91"/>
        <v>1744828.02</v>
      </c>
      <c r="J117" s="28">
        <f>SUM(J118:J120)</f>
        <v>1500000</v>
      </c>
      <c r="K117" s="28">
        <f t="shared" ref="K117" si="92">SUM(K118:K120)</f>
        <v>0</v>
      </c>
      <c r="L117" s="28">
        <f t="shared" ref="L117" si="93">SUM(L118:L120)</f>
        <v>1500000</v>
      </c>
    </row>
    <row r="118" spans="1:12" ht="47.25" customHeight="1">
      <c r="A118" s="15" t="s">
        <v>180</v>
      </c>
      <c r="B118" s="3" t="s">
        <v>65</v>
      </c>
      <c r="C118" s="3" t="s">
        <v>35</v>
      </c>
      <c r="D118" s="3" t="s">
        <v>48</v>
      </c>
      <c r="E118" s="3" t="s">
        <v>179</v>
      </c>
      <c r="F118" s="3" t="s">
        <v>38</v>
      </c>
      <c r="G118" s="6">
        <v>0</v>
      </c>
      <c r="H118" s="6">
        <v>0</v>
      </c>
      <c r="I118" s="6">
        <f t="shared" ref="I118:I120" si="94">G118+H118</f>
        <v>0</v>
      </c>
      <c r="J118" s="6">
        <v>0</v>
      </c>
      <c r="K118" s="6">
        <v>0</v>
      </c>
      <c r="L118" s="6">
        <f t="shared" ref="L118:L120" si="95">J118+K118</f>
        <v>0</v>
      </c>
    </row>
    <row r="119" spans="1:12" ht="47.25" customHeight="1">
      <c r="A119" s="15" t="s">
        <v>136</v>
      </c>
      <c r="B119" s="3" t="s">
        <v>65</v>
      </c>
      <c r="C119" s="3" t="s">
        <v>35</v>
      </c>
      <c r="D119" s="3" t="s">
        <v>48</v>
      </c>
      <c r="E119" s="3" t="s">
        <v>137</v>
      </c>
      <c r="F119" s="3" t="s">
        <v>38</v>
      </c>
      <c r="G119" s="6">
        <v>244828.02</v>
      </c>
      <c r="H119" s="6">
        <v>0</v>
      </c>
      <c r="I119" s="6">
        <f t="shared" si="94"/>
        <v>244828.02</v>
      </c>
      <c r="J119" s="6">
        <v>0</v>
      </c>
      <c r="K119" s="6">
        <v>0</v>
      </c>
      <c r="L119" s="6">
        <f t="shared" si="95"/>
        <v>0</v>
      </c>
    </row>
    <row r="120" spans="1:12" ht="63">
      <c r="A120" s="15" t="s">
        <v>9</v>
      </c>
      <c r="B120" s="3" t="s">
        <v>65</v>
      </c>
      <c r="C120" s="3" t="s">
        <v>35</v>
      </c>
      <c r="D120" s="3" t="s">
        <v>48</v>
      </c>
      <c r="E120" s="3" t="s">
        <v>88</v>
      </c>
      <c r="F120" s="3" t="s">
        <v>54</v>
      </c>
      <c r="G120" s="6">
        <v>1500000</v>
      </c>
      <c r="H120" s="6">
        <v>0</v>
      </c>
      <c r="I120" s="6">
        <f t="shared" si="94"/>
        <v>1500000</v>
      </c>
      <c r="J120" s="6">
        <v>1500000</v>
      </c>
      <c r="K120" s="6">
        <v>0</v>
      </c>
      <c r="L120" s="6">
        <f t="shared" si="95"/>
        <v>1500000</v>
      </c>
    </row>
    <row r="121" spans="1:12" s="9" customFormat="1" ht="47.25">
      <c r="A121" s="23" t="s">
        <v>130</v>
      </c>
      <c r="B121" s="27" t="s">
        <v>65</v>
      </c>
      <c r="C121" s="27" t="s">
        <v>35</v>
      </c>
      <c r="D121" s="27" t="s">
        <v>51</v>
      </c>
      <c r="E121" s="27" t="s">
        <v>148</v>
      </c>
      <c r="F121" s="27"/>
      <c r="G121" s="28">
        <f>SUM(G122:G125)</f>
        <v>403256</v>
      </c>
      <c r="H121" s="28">
        <f t="shared" ref="H121:J121" si="96">SUM(H122:H125)</f>
        <v>0</v>
      </c>
      <c r="I121" s="28">
        <f t="shared" si="96"/>
        <v>403256</v>
      </c>
      <c r="J121" s="28">
        <f t="shared" si="96"/>
        <v>403256</v>
      </c>
      <c r="K121" s="28">
        <f>SUM(K122:K124)</f>
        <v>0</v>
      </c>
      <c r="L121" s="28">
        <f>SUM(L122:L125)</f>
        <v>403256</v>
      </c>
    </row>
    <row r="122" spans="1:12" ht="31.5" customHeight="1">
      <c r="A122" s="15" t="s">
        <v>25</v>
      </c>
      <c r="B122" s="3" t="s">
        <v>65</v>
      </c>
      <c r="C122" s="3" t="s">
        <v>35</v>
      </c>
      <c r="D122" s="3" t="s">
        <v>51</v>
      </c>
      <c r="E122" s="3" t="s">
        <v>89</v>
      </c>
      <c r="F122" s="3" t="s">
        <v>39</v>
      </c>
      <c r="G122" s="6">
        <v>100000</v>
      </c>
      <c r="H122" s="6">
        <v>0</v>
      </c>
      <c r="I122" s="6">
        <f t="shared" ref="I122:I125" si="97">G122+H122</f>
        <v>100000</v>
      </c>
      <c r="J122" s="6">
        <v>100000</v>
      </c>
      <c r="K122" s="6">
        <v>0</v>
      </c>
      <c r="L122" s="6">
        <f t="shared" ref="L122:L125" si="98">J122+K122</f>
        <v>100000</v>
      </c>
    </row>
    <row r="123" spans="1:12" ht="55.5" customHeight="1">
      <c r="A123" s="15" t="s">
        <v>258</v>
      </c>
      <c r="B123" s="3" t="s">
        <v>65</v>
      </c>
      <c r="C123" s="3" t="s">
        <v>35</v>
      </c>
      <c r="D123" s="3" t="s">
        <v>51</v>
      </c>
      <c r="E123" s="3" t="s">
        <v>254</v>
      </c>
      <c r="F123" s="3" t="s">
        <v>38</v>
      </c>
      <c r="G123" s="6">
        <v>50000</v>
      </c>
      <c r="H123" s="6">
        <v>0</v>
      </c>
      <c r="I123" s="6">
        <f t="shared" si="97"/>
        <v>50000</v>
      </c>
      <c r="J123" s="6">
        <v>50000</v>
      </c>
      <c r="K123" s="6">
        <v>0</v>
      </c>
      <c r="L123" s="6">
        <f t="shared" si="98"/>
        <v>50000</v>
      </c>
    </row>
    <row r="124" spans="1:12" ht="63">
      <c r="A124" s="15" t="s">
        <v>182</v>
      </c>
      <c r="B124" s="3" t="s">
        <v>65</v>
      </c>
      <c r="C124" s="3" t="s">
        <v>35</v>
      </c>
      <c r="D124" s="3" t="s">
        <v>51</v>
      </c>
      <c r="E124" s="3" t="s">
        <v>181</v>
      </c>
      <c r="F124" s="3" t="s">
        <v>38</v>
      </c>
      <c r="G124" s="6">
        <v>0</v>
      </c>
      <c r="H124" s="6">
        <v>0</v>
      </c>
      <c r="I124" s="6">
        <f t="shared" si="97"/>
        <v>0</v>
      </c>
      <c r="J124" s="6">
        <v>0</v>
      </c>
      <c r="K124" s="6">
        <v>0</v>
      </c>
      <c r="L124" s="6">
        <f t="shared" si="98"/>
        <v>0</v>
      </c>
    </row>
    <row r="125" spans="1:12" ht="63">
      <c r="A125" s="15" t="s">
        <v>259</v>
      </c>
      <c r="B125" s="3" t="s">
        <v>65</v>
      </c>
      <c r="C125" s="3" t="s">
        <v>35</v>
      </c>
      <c r="D125" s="3" t="s">
        <v>51</v>
      </c>
      <c r="E125" s="3" t="s">
        <v>253</v>
      </c>
      <c r="F125" s="3" t="s">
        <v>38</v>
      </c>
      <c r="G125" s="6">
        <v>253256</v>
      </c>
      <c r="H125" s="6">
        <v>0</v>
      </c>
      <c r="I125" s="6">
        <f t="shared" si="97"/>
        <v>253256</v>
      </c>
      <c r="J125" s="6">
        <v>253256</v>
      </c>
      <c r="K125" s="6">
        <v>0</v>
      </c>
      <c r="L125" s="6">
        <f t="shared" si="98"/>
        <v>253256</v>
      </c>
    </row>
    <row r="126" spans="1:12" ht="33.75" customHeight="1">
      <c r="A126" s="30" t="s">
        <v>14</v>
      </c>
      <c r="B126" s="31" t="s">
        <v>65</v>
      </c>
      <c r="C126" s="31" t="s">
        <v>35</v>
      </c>
      <c r="D126" s="31" t="s">
        <v>50</v>
      </c>
      <c r="E126" s="31" t="s">
        <v>148</v>
      </c>
      <c r="F126" s="31"/>
      <c r="G126" s="32">
        <f>G127</f>
        <v>200000</v>
      </c>
      <c r="H126" s="32">
        <f t="shared" ref="H126:I126" si="99">H127</f>
        <v>0</v>
      </c>
      <c r="I126" s="32">
        <f t="shared" si="99"/>
        <v>200000</v>
      </c>
      <c r="J126" s="32">
        <f>J127</f>
        <v>200000</v>
      </c>
      <c r="K126" s="32">
        <f t="shared" ref="K126" si="100">K127</f>
        <v>0</v>
      </c>
      <c r="L126" s="32">
        <f t="shared" ref="L126" si="101">L127</f>
        <v>200000</v>
      </c>
    </row>
    <row r="127" spans="1:12" ht="47.25">
      <c r="A127" s="15" t="s">
        <v>267</v>
      </c>
      <c r="B127" s="3" t="s">
        <v>65</v>
      </c>
      <c r="C127" s="3" t="s">
        <v>35</v>
      </c>
      <c r="D127" s="3" t="s">
        <v>50</v>
      </c>
      <c r="E127" s="3" t="s">
        <v>79</v>
      </c>
      <c r="F127" s="3" t="s">
        <v>69</v>
      </c>
      <c r="G127" s="6">
        <v>200000</v>
      </c>
      <c r="H127" s="6">
        <v>0</v>
      </c>
      <c r="I127" s="6">
        <f t="shared" ref="I127" si="102">G127+H127</f>
        <v>200000</v>
      </c>
      <c r="J127" s="6">
        <v>200000</v>
      </c>
      <c r="K127" s="6">
        <v>0</v>
      </c>
      <c r="L127" s="6">
        <f t="shared" ref="L127" si="103">J127+K127</f>
        <v>200000</v>
      </c>
    </row>
    <row r="128" spans="1:12" s="10" customFormat="1" ht="168.75">
      <c r="A128" s="17" t="s">
        <v>27</v>
      </c>
      <c r="B128" s="19" t="s">
        <v>56</v>
      </c>
      <c r="C128" s="19" t="s">
        <v>35</v>
      </c>
      <c r="D128" s="19" t="s">
        <v>103</v>
      </c>
      <c r="E128" s="19" t="s">
        <v>148</v>
      </c>
      <c r="F128" s="19"/>
      <c r="G128" s="22">
        <f>G129</f>
        <v>6891831.8899999997</v>
      </c>
      <c r="H128" s="22">
        <f t="shared" ref="H128:I128" si="104">H129</f>
        <v>0</v>
      </c>
      <c r="I128" s="22">
        <f t="shared" si="104"/>
        <v>6891831.8899999997</v>
      </c>
      <c r="J128" s="22">
        <f>J129</f>
        <v>6891831.9799999995</v>
      </c>
      <c r="K128" s="22">
        <f t="shared" ref="K128" si="105">K129</f>
        <v>0</v>
      </c>
      <c r="L128" s="22">
        <f t="shared" ref="L128" si="106">L129</f>
        <v>6891831.9799999995</v>
      </c>
    </row>
    <row r="129" spans="1:12" s="9" customFormat="1" ht="31.5">
      <c r="A129" s="23" t="s">
        <v>138</v>
      </c>
      <c r="B129" s="27" t="s">
        <v>56</v>
      </c>
      <c r="C129" s="27" t="s">
        <v>35</v>
      </c>
      <c r="D129" s="27" t="s">
        <v>34</v>
      </c>
      <c r="E129" s="27" t="s">
        <v>148</v>
      </c>
      <c r="F129" s="27"/>
      <c r="G129" s="28">
        <f>SUM(G130:G136)</f>
        <v>6891831.8899999997</v>
      </c>
      <c r="H129" s="28">
        <f t="shared" ref="H129:I129" si="107">SUM(H130:H136)</f>
        <v>0</v>
      </c>
      <c r="I129" s="28">
        <f t="shared" si="107"/>
        <v>6891831.8899999997</v>
      </c>
      <c r="J129" s="28">
        <f>SUM(J130:J136)</f>
        <v>6891831.9799999995</v>
      </c>
      <c r="K129" s="28">
        <f t="shared" ref="K129" si="108">SUM(K130:K136)</f>
        <v>0</v>
      </c>
      <c r="L129" s="28">
        <f t="shared" ref="L129" si="109">SUM(L130:L136)</f>
        <v>6891831.9799999995</v>
      </c>
    </row>
    <row r="130" spans="1:12" ht="110.25" customHeight="1">
      <c r="A130" s="15" t="s">
        <v>165</v>
      </c>
      <c r="B130" s="3" t="s">
        <v>56</v>
      </c>
      <c r="C130" s="3" t="s">
        <v>35</v>
      </c>
      <c r="D130" s="3" t="s">
        <v>34</v>
      </c>
      <c r="E130" s="3" t="s">
        <v>164</v>
      </c>
      <c r="F130" s="3" t="s">
        <v>37</v>
      </c>
      <c r="G130" s="6">
        <v>3924648.03</v>
      </c>
      <c r="H130" s="6">
        <v>0</v>
      </c>
      <c r="I130" s="6">
        <f t="shared" ref="I130:I136" si="110">G130+H130</f>
        <v>3924648.03</v>
      </c>
      <c r="J130" s="6">
        <v>3924648.03</v>
      </c>
      <c r="K130" s="6">
        <v>0</v>
      </c>
      <c r="L130" s="6">
        <f t="shared" ref="L130:L136" si="111">J130+K130</f>
        <v>3924648.03</v>
      </c>
    </row>
    <row r="131" spans="1:12" ht="63.75" customHeight="1">
      <c r="A131" s="15" t="s">
        <v>0</v>
      </c>
      <c r="B131" s="3" t="s">
        <v>56</v>
      </c>
      <c r="C131" s="3" t="s">
        <v>35</v>
      </c>
      <c r="D131" s="3" t="s">
        <v>34</v>
      </c>
      <c r="E131" s="3" t="s">
        <v>164</v>
      </c>
      <c r="F131" s="3" t="s">
        <v>38</v>
      </c>
      <c r="G131" s="6">
        <v>491161.77</v>
      </c>
      <c r="H131" s="6">
        <v>0</v>
      </c>
      <c r="I131" s="6">
        <f t="shared" si="110"/>
        <v>491161.77</v>
      </c>
      <c r="J131" s="6">
        <v>491161.77</v>
      </c>
      <c r="K131" s="6">
        <v>0</v>
      </c>
      <c r="L131" s="6">
        <f t="shared" si="111"/>
        <v>491161.77</v>
      </c>
    </row>
    <row r="132" spans="1:12" ht="63" customHeight="1">
      <c r="A132" s="15" t="s">
        <v>26</v>
      </c>
      <c r="B132" s="3" t="s">
        <v>56</v>
      </c>
      <c r="C132" s="3" t="s">
        <v>35</v>
      </c>
      <c r="D132" s="3" t="s">
        <v>34</v>
      </c>
      <c r="E132" s="3" t="s">
        <v>164</v>
      </c>
      <c r="F132" s="3" t="s">
        <v>39</v>
      </c>
      <c r="G132" s="6">
        <v>1482.29</v>
      </c>
      <c r="H132" s="6">
        <v>0</v>
      </c>
      <c r="I132" s="6">
        <f t="shared" si="110"/>
        <v>1482.29</v>
      </c>
      <c r="J132" s="6">
        <v>1482.29</v>
      </c>
      <c r="K132" s="6">
        <v>0</v>
      </c>
      <c r="L132" s="6">
        <f t="shared" si="111"/>
        <v>1482.29</v>
      </c>
    </row>
    <row r="133" spans="1:12" ht="111.75" customHeight="1">
      <c r="A133" s="15" t="s">
        <v>184</v>
      </c>
      <c r="B133" s="3" t="s">
        <v>56</v>
      </c>
      <c r="C133" s="3" t="s">
        <v>35</v>
      </c>
      <c r="D133" s="3" t="s">
        <v>34</v>
      </c>
      <c r="E133" s="3" t="s">
        <v>183</v>
      </c>
      <c r="F133" s="3" t="s">
        <v>37</v>
      </c>
      <c r="G133" s="6">
        <v>1712216</v>
      </c>
      <c r="H133" s="6">
        <v>0</v>
      </c>
      <c r="I133" s="6">
        <f t="shared" si="110"/>
        <v>1712216</v>
      </c>
      <c r="J133" s="6">
        <v>1712216</v>
      </c>
      <c r="K133" s="6">
        <v>0</v>
      </c>
      <c r="L133" s="6">
        <f t="shared" si="111"/>
        <v>1712216</v>
      </c>
    </row>
    <row r="134" spans="1:12" ht="80.25" customHeight="1">
      <c r="A134" s="15" t="s">
        <v>185</v>
      </c>
      <c r="B134" s="3" t="s">
        <v>56</v>
      </c>
      <c r="C134" s="3" t="s">
        <v>35</v>
      </c>
      <c r="D134" s="3" t="s">
        <v>34</v>
      </c>
      <c r="E134" s="3" t="s">
        <v>183</v>
      </c>
      <c r="F134" s="3" t="s">
        <v>38</v>
      </c>
      <c r="G134" s="6">
        <v>140219</v>
      </c>
      <c r="H134" s="6">
        <v>0</v>
      </c>
      <c r="I134" s="6">
        <f t="shared" si="110"/>
        <v>140219</v>
      </c>
      <c r="J134" s="6">
        <v>140219</v>
      </c>
      <c r="K134" s="6">
        <v>0</v>
      </c>
      <c r="L134" s="6">
        <f t="shared" si="111"/>
        <v>140219</v>
      </c>
    </row>
    <row r="135" spans="1:12" ht="127.5" customHeight="1">
      <c r="A135" s="15" t="s">
        <v>166</v>
      </c>
      <c r="B135" s="3" t="s">
        <v>56</v>
      </c>
      <c r="C135" s="3" t="s">
        <v>35</v>
      </c>
      <c r="D135" s="3" t="s">
        <v>34</v>
      </c>
      <c r="E135" s="3" t="s">
        <v>90</v>
      </c>
      <c r="F135" s="3" t="s">
        <v>37</v>
      </c>
      <c r="G135" s="6">
        <v>568504.89</v>
      </c>
      <c r="H135" s="6">
        <v>0</v>
      </c>
      <c r="I135" s="6">
        <f t="shared" si="110"/>
        <v>568504.89</v>
      </c>
      <c r="J135" s="6">
        <v>568504.89</v>
      </c>
      <c r="K135" s="6">
        <v>0</v>
      </c>
      <c r="L135" s="6">
        <f t="shared" si="111"/>
        <v>568504.89</v>
      </c>
    </row>
    <row r="136" spans="1:12" ht="94.5">
      <c r="A136" s="15" t="s">
        <v>1</v>
      </c>
      <c r="B136" s="3" t="s">
        <v>56</v>
      </c>
      <c r="C136" s="3" t="s">
        <v>35</v>
      </c>
      <c r="D136" s="3" t="s">
        <v>34</v>
      </c>
      <c r="E136" s="3" t="s">
        <v>90</v>
      </c>
      <c r="F136" s="3" t="s">
        <v>38</v>
      </c>
      <c r="G136" s="6">
        <v>53599.91</v>
      </c>
      <c r="H136" s="6">
        <v>0</v>
      </c>
      <c r="I136" s="6">
        <f t="shared" si="110"/>
        <v>53599.91</v>
      </c>
      <c r="J136" s="6">
        <v>53600</v>
      </c>
      <c r="K136" s="6">
        <v>0</v>
      </c>
      <c r="L136" s="6">
        <f t="shared" si="111"/>
        <v>53600</v>
      </c>
    </row>
    <row r="137" spans="1:12" s="10" customFormat="1" ht="93.75">
      <c r="A137" s="17" t="s">
        <v>139</v>
      </c>
      <c r="B137" s="19" t="s">
        <v>52</v>
      </c>
      <c r="C137" s="19" t="s">
        <v>35</v>
      </c>
      <c r="D137" s="19" t="s">
        <v>103</v>
      </c>
      <c r="E137" s="19" t="s">
        <v>148</v>
      </c>
      <c r="F137" s="19"/>
      <c r="G137" s="22">
        <f>G138</f>
        <v>1086203.25</v>
      </c>
      <c r="H137" s="22">
        <f t="shared" ref="H137:L137" si="112">H138</f>
        <v>0</v>
      </c>
      <c r="I137" s="22">
        <f t="shared" si="112"/>
        <v>1086203.25</v>
      </c>
      <c r="J137" s="22">
        <f t="shared" si="112"/>
        <v>1086203.25</v>
      </c>
      <c r="K137" s="22">
        <f t="shared" si="112"/>
        <v>0</v>
      </c>
      <c r="L137" s="22">
        <f t="shared" si="112"/>
        <v>1086203.25</v>
      </c>
    </row>
    <row r="138" spans="1:12" s="9" customFormat="1" ht="31.5">
      <c r="A138" s="23" t="s">
        <v>140</v>
      </c>
      <c r="B138" s="27" t="s">
        <v>52</v>
      </c>
      <c r="C138" s="27" t="s">
        <v>35</v>
      </c>
      <c r="D138" s="27" t="s">
        <v>34</v>
      </c>
      <c r="E138" s="27" t="s">
        <v>148</v>
      </c>
      <c r="F138" s="27"/>
      <c r="G138" s="28">
        <f>SUM(G139:G143)</f>
        <v>1086203.25</v>
      </c>
      <c r="H138" s="28">
        <f t="shared" ref="H138:I138" si="113">SUM(H139:H143)</f>
        <v>0</v>
      </c>
      <c r="I138" s="28">
        <f t="shared" si="113"/>
        <v>1086203.25</v>
      </c>
      <c r="J138" s="28">
        <f>SUM(J139:J143)</f>
        <v>1086203.25</v>
      </c>
      <c r="K138" s="28">
        <f t="shared" ref="K138" si="114">SUM(K139:K143)</f>
        <v>0</v>
      </c>
      <c r="L138" s="28">
        <f t="shared" ref="L138" si="115">SUM(L139:L143)</f>
        <v>1086203.25</v>
      </c>
    </row>
    <row r="139" spans="1:12" ht="49.5" customHeight="1">
      <c r="A139" s="15" t="s">
        <v>2</v>
      </c>
      <c r="B139" s="3" t="s">
        <v>52</v>
      </c>
      <c r="C139" s="3" t="s">
        <v>35</v>
      </c>
      <c r="D139" s="3" t="s">
        <v>34</v>
      </c>
      <c r="E139" s="3" t="s">
        <v>91</v>
      </c>
      <c r="F139" s="3" t="s">
        <v>38</v>
      </c>
      <c r="G139" s="6">
        <v>6217.2</v>
      </c>
      <c r="H139" s="6">
        <v>0</v>
      </c>
      <c r="I139" s="6">
        <f t="shared" ref="I139:I143" si="116">G139+H139</f>
        <v>6217.2</v>
      </c>
      <c r="J139" s="6">
        <v>6217.2</v>
      </c>
      <c r="K139" s="6">
        <v>0</v>
      </c>
      <c r="L139" s="6">
        <f t="shared" ref="L139:L143" si="117">J139+K139</f>
        <v>6217.2</v>
      </c>
    </row>
    <row r="140" spans="1:12" ht="96" customHeight="1">
      <c r="A140" s="15" t="s">
        <v>167</v>
      </c>
      <c r="B140" s="3" t="s">
        <v>52</v>
      </c>
      <c r="C140" s="3" t="s">
        <v>35</v>
      </c>
      <c r="D140" s="3" t="s">
        <v>34</v>
      </c>
      <c r="E140" s="3" t="s">
        <v>92</v>
      </c>
      <c r="F140" s="3" t="s">
        <v>37</v>
      </c>
      <c r="G140" s="6">
        <v>821495.45</v>
      </c>
      <c r="H140" s="6">
        <v>0</v>
      </c>
      <c r="I140" s="6">
        <f t="shared" si="116"/>
        <v>821495.45</v>
      </c>
      <c r="J140" s="6">
        <v>821495.45</v>
      </c>
      <c r="K140" s="6">
        <v>0</v>
      </c>
      <c r="L140" s="6">
        <f t="shared" si="117"/>
        <v>821495.45</v>
      </c>
    </row>
    <row r="141" spans="1:12" ht="63">
      <c r="A141" s="15" t="s">
        <v>3</v>
      </c>
      <c r="B141" s="3" t="s">
        <v>52</v>
      </c>
      <c r="C141" s="3" t="s">
        <v>35</v>
      </c>
      <c r="D141" s="3" t="s">
        <v>34</v>
      </c>
      <c r="E141" s="3" t="s">
        <v>92</v>
      </c>
      <c r="F141" s="3" t="s">
        <v>38</v>
      </c>
      <c r="G141" s="6">
        <v>0</v>
      </c>
      <c r="H141" s="6">
        <v>0</v>
      </c>
      <c r="I141" s="6">
        <f t="shared" si="116"/>
        <v>0</v>
      </c>
      <c r="J141" s="6">
        <v>0</v>
      </c>
      <c r="K141" s="6">
        <v>0</v>
      </c>
      <c r="L141" s="6">
        <f t="shared" si="117"/>
        <v>0</v>
      </c>
    </row>
    <row r="142" spans="1:12" ht="80.25" customHeight="1">
      <c r="A142" s="15" t="s">
        <v>4</v>
      </c>
      <c r="B142" s="3" t="s">
        <v>52</v>
      </c>
      <c r="C142" s="3" t="s">
        <v>35</v>
      </c>
      <c r="D142" s="3" t="s">
        <v>34</v>
      </c>
      <c r="E142" s="3" t="s">
        <v>93</v>
      </c>
      <c r="F142" s="3" t="s">
        <v>38</v>
      </c>
      <c r="G142" s="6">
        <v>233922</v>
      </c>
      <c r="H142" s="6">
        <v>0</v>
      </c>
      <c r="I142" s="6">
        <f t="shared" si="116"/>
        <v>233922</v>
      </c>
      <c r="J142" s="6">
        <v>233922</v>
      </c>
      <c r="K142" s="6">
        <v>0</v>
      </c>
      <c r="L142" s="6">
        <f t="shared" si="117"/>
        <v>233922</v>
      </c>
    </row>
    <row r="143" spans="1:12" ht="125.25" customHeight="1">
      <c r="A143" s="15" t="s">
        <v>187</v>
      </c>
      <c r="B143" s="3" t="s">
        <v>52</v>
      </c>
      <c r="C143" s="3" t="s">
        <v>35</v>
      </c>
      <c r="D143" s="3" t="s">
        <v>34</v>
      </c>
      <c r="E143" s="3" t="s">
        <v>186</v>
      </c>
      <c r="F143" s="3" t="s">
        <v>38</v>
      </c>
      <c r="G143" s="6">
        <v>24568.6</v>
      </c>
      <c r="H143" s="6">
        <v>0</v>
      </c>
      <c r="I143" s="6">
        <f t="shared" si="116"/>
        <v>24568.6</v>
      </c>
      <c r="J143" s="6">
        <v>24568.6</v>
      </c>
      <c r="K143" s="6">
        <v>0</v>
      </c>
      <c r="L143" s="6">
        <f t="shared" si="117"/>
        <v>24568.6</v>
      </c>
    </row>
    <row r="144" spans="1:12" s="10" customFormat="1" ht="62.25" customHeight="1">
      <c r="A144" s="17" t="s">
        <v>141</v>
      </c>
      <c r="B144" s="19" t="s">
        <v>81</v>
      </c>
      <c r="C144" s="19" t="s">
        <v>35</v>
      </c>
      <c r="D144" s="19" t="s">
        <v>103</v>
      </c>
      <c r="E144" s="19" t="s">
        <v>148</v>
      </c>
      <c r="F144" s="19"/>
      <c r="G144" s="22">
        <f t="shared" ref="G144:L144" si="118">G145+G148+G152+G150</f>
        <v>32793300.759999998</v>
      </c>
      <c r="H144" s="22">
        <f t="shared" si="118"/>
        <v>0</v>
      </c>
      <c r="I144" s="22">
        <f t="shared" si="118"/>
        <v>32793300.759999998</v>
      </c>
      <c r="J144" s="22">
        <f t="shared" si="118"/>
        <v>33127679.840000004</v>
      </c>
      <c r="K144" s="22">
        <f t="shared" si="118"/>
        <v>0</v>
      </c>
      <c r="L144" s="22">
        <f t="shared" si="118"/>
        <v>33127679.840000004</v>
      </c>
    </row>
    <row r="145" spans="1:12" s="9" customFormat="1" ht="47.25">
      <c r="A145" s="23" t="s">
        <v>213</v>
      </c>
      <c r="B145" s="27" t="s">
        <v>81</v>
      </c>
      <c r="C145" s="27" t="s">
        <v>35</v>
      </c>
      <c r="D145" s="27" t="s">
        <v>34</v>
      </c>
      <c r="E145" s="27" t="s">
        <v>148</v>
      </c>
      <c r="F145" s="27"/>
      <c r="G145" s="28">
        <f t="shared" ref="G145:L145" si="119">SUM(G146:G147)</f>
        <v>8543557.7599999998</v>
      </c>
      <c r="H145" s="28">
        <f t="shared" si="119"/>
        <v>0</v>
      </c>
      <c r="I145" s="28">
        <f t="shared" si="119"/>
        <v>8543557.7599999998</v>
      </c>
      <c r="J145" s="28">
        <f t="shared" si="119"/>
        <v>9079105.4199999999</v>
      </c>
      <c r="K145" s="28">
        <f t="shared" si="119"/>
        <v>0</v>
      </c>
      <c r="L145" s="28">
        <f t="shared" si="119"/>
        <v>9079105.4199999999</v>
      </c>
    </row>
    <row r="146" spans="1:12" ht="98.25" customHeight="1">
      <c r="A146" s="15" t="s">
        <v>131</v>
      </c>
      <c r="B146" s="3" t="s">
        <v>81</v>
      </c>
      <c r="C146" s="3" t="s">
        <v>35</v>
      </c>
      <c r="D146" s="3" t="s">
        <v>34</v>
      </c>
      <c r="E146" s="3" t="s">
        <v>233</v>
      </c>
      <c r="F146" s="3" t="s">
        <v>38</v>
      </c>
      <c r="G146" s="6">
        <v>5406073.7599999998</v>
      </c>
      <c r="H146" s="6">
        <v>0</v>
      </c>
      <c r="I146" s="6">
        <f t="shared" ref="I146" si="120">G146+H146</f>
        <v>5406073.7599999998</v>
      </c>
      <c r="J146" s="6">
        <v>5338390.42</v>
      </c>
      <c r="K146" s="6">
        <v>0</v>
      </c>
      <c r="L146" s="6">
        <f t="shared" ref="L146" si="121">J146+K146</f>
        <v>5338390.42</v>
      </c>
    </row>
    <row r="147" spans="1:12" ht="51" customHeight="1">
      <c r="A147" s="15" t="s">
        <v>221</v>
      </c>
      <c r="B147" s="3" t="s">
        <v>81</v>
      </c>
      <c r="C147" s="3" t="s">
        <v>35</v>
      </c>
      <c r="D147" s="3" t="s">
        <v>34</v>
      </c>
      <c r="E147" s="3" t="s">
        <v>234</v>
      </c>
      <c r="F147" s="3" t="s">
        <v>38</v>
      </c>
      <c r="G147" s="6">
        <v>3137484</v>
      </c>
      <c r="H147" s="6">
        <v>0</v>
      </c>
      <c r="I147" s="6">
        <f t="shared" ref="I147" si="122">G147+H147</f>
        <v>3137484</v>
      </c>
      <c r="J147" s="6">
        <v>3740715</v>
      </c>
      <c r="K147" s="6">
        <v>0</v>
      </c>
      <c r="L147" s="6">
        <f t="shared" ref="L147" si="123">J147+K147</f>
        <v>3740715</v>
      </c>
    </row>
    <row r="148" spans="1:12" s="9" customFormat="1" ht="31.5">
      <c r="A148" s="23" t="s">
        <v>142</v>
      </c>
      <c r="B148" s="27" t="s">
        <v>81</v>
      </c>
      <c r="C148" s="27" t="s">
        <v>35</v>
      </c>
      <c r="D148" s="27" t="s">
        <v>45</v>
      </c>
      <c r="E148" s="27" t="s">
        <v>148</v>
      </c>
      <c r="F148" s="27"/>
      <c r="G148" s="28">
        <f t="shared" ref="G148:L148" si="124">SUM(G149:G149)</f>
        <v>18656250</v>
      </c>
      <c r="H148" s="28">
        <f t="shared" si="124"/>
        <v>0</v>
      </c>
      <c r="I148" s="28">
        <f t="shared" si="124"/>
        <v>18656250</v>
      </c>
      <c r="J148" s="28">
        <f t="shared" si="124"/>
        <v>19232850</v>
      </c>
      <c r="K148" s="28">
        <f t="shared" si="124"/>
        <v>0</v>
      </c>
      <c r="L148" s="28">
        <f t="shared" si="124"/>
        <v>19232850</v>
      </c>
    </row>
    <row r="149" spans="1:12" ht="110.25" customHeight="1">
      <c r="A149" s="15" t="s">
        <v>203</v>
      </c>
      <c r="B149" s="3" t="s">
        <v>81</v>
      </c>
      <c r="C149" s="3" t="s">
        <v>35</v>
      </c>
      <c r="D149" s="3" t="s">
        <v>45</v>
      </c>
      <c r="E149" s="3" t="s">
        <v>94</v>
      </c>
      <c r="F149" s="3" t="s">
        <v>95</v>
      </c>
      <c r="G149" s="6">
        <v>18656250</v>
      </c>
      <c r="H149" s="6">
        <v>0</v>
      </c>
      <c r="I149" s="6">
        <f t="shared" ref="I149" si="125">G149+H149</f>
        <v>18656250</v>
      </c>
      <c r="J149" s="6">
        <f>18656250+576600</f>
        <v>19232850</v>
      </c>
      <c r="K149" s="6">
        <v>0</v>
      </c>
      <c r="L149" s="6">
        <f t="shared" ref="L149" si="126">J149+K149</f>
        <v>19232850</v>
      </c>
    </row>
    <row r="150" spans="1:12" ht="57" customHeight="1">
      <c r="A150" s="23" t="s">
        <v>235</v>
      </c>
      <c r="B150" s="27" t="s">
        <v>81</v>
      </c>
      <c r="C150" s="27" t="s">
        <v>35</v>
      </c>
      <c r="D150" s="27" t="s">
        <v>48</v>
      </c>
      <c r="E150" s="27" t="s">
        <v>148</v>
      </c>
      <c r="F150" s="27"/>
      <c r="G150" s="28">
        <f>SUM(G151:G151)</f>
        <v>3024790</v>
      </c>
      <c r="H150" s="28">
        <f t="shared" ref="H150:I150" si="127">SUM(H151:H151)</f>
        <v>0</v>
      </c>
      <c r="I150" s="28">
        <f t="shared" si="127"/>
        <v>3024790</v>
      </c>
      <c r="J150" s="28">
        <f>SUM(J151:J151)</f>
        <v>2613759</v>
      </c>
      <c r="K150" s="28">
        <f t="shared" ref="K150" si="128">SUM(K151:K151)</f>
        <v>0</v>
      </c>
      <c r="L150" s="28">
        <f t="shared" ref="L150" si="129">SUM(L151:L151)</f>
        <v>2613759</v>
      </c>
    </row>
    <row r="151" spans="1:12" s="9" customFormat="1" ht="95.25" customHeight="1">
      <c r="A151" s="48" t="s">
        <v>236</v>
      </c>
      <c r="B151" s="49">
        <v>11</v>
      </c>
      <c r="C151" s="49" t="s">
        <v>35</v>
      </c>
      <c r="D151" s="49" t="s">
        <v>48</v>
      </c>
      <c r="E151" s="49" t="s">
        <v>238</v>
      </c>
      <c r="F151" s="49" t="s">
        <v>38</v>
      </c>
      <c r="G151" s="50">
        <v>3024790</v>
      </c>
      <c r="H151" s="6">
        <v>0</v>
      </c>
      <c r="I151" s="6">
        <f t="shared" ref="I151" si="130">G151+H151</f>
        <v>3024790</v>
      </c>
      <c r="J151" s="50">
        <f>3190359-576600</f>
        <v>2613759</v>
      </c>
      <c r="K151" s="6">
        <v>0</v>
      </c>
      <c r="L151" s="6">
        <f t="shared" ref="L151" si="131">J151+K151</f>
        <v>2613759</v>
      </c>
    </row>
    <row r="152" spans="1:12" s="9" customFormat="1" ht="75" customHeight="1">
      <c r="A152" s="23" t="s">
        <v>237</v>
      </c>
      <c r="B152" s="27" t="s">
        <v>81</v>
      </c>
      <c r="C152" s="27" t="s">
        <v>35</v>
      </c>
      <c r="D152" s="27" t="s">
        <v>51</v>
      </c>
      <c r="E152" s="27" t="s">
        <v>148</v>
      </c>
      <c r="F152" s="27"/>
      <c r="G152" s="28">
        <f>SUM(G153:G153)</f>
        <v>2568703</v>
      </c>
      <c r="H152" s="28">
        <f t="shared" ref="H152:I152" si="132">SUM(H153:H153)</f>
        <v>0</v>
      </c>
      <c r="I152" s="28">
        <f t="shared" si="132"/>
        <v>2568703</v>
      </c>
      <c r="J152" s="28">
        <f>SUM(J153:J153)</f>
        <v>2201965.42</v>
      </c>
      <c r="K152" s="28">
        <f t="shared" ref="K152" si="133">SUM(K153:K153)</f>
        <v>0</v>
      </c>
      <c r="L152" s="28">
        <f t="shared" ref="L152" si="134">SUM(L153:L153)</f>
        <v>2201965.42</v>
      </c>
    </row>
    <row r="153" spans="1:12" s="9" customFormat="1" ht="85.5" customHeight="1">
      <c r="A153" s="34" t="s">
        <v>224</v>
      </c>
      <c r="B153" s="35" t="s">
        <v>81</v>
      </c>
      <c r="C153" s="35" t="s">
        <v>35</v>
      </c>
      <c r="D153" s="35" t="s">
        <v>51</v>
      </c>
      <c r="E153" s="35" t="s">
        <v>220</v>
      </c>
      <c r="F153" s="35" t="s">
        <v>38</v>
      </c>
      <c r="G153" s="33">
        <v>2568703</v>
      </c>
      <c r="H153" s="6">
        <v>0</v>
      </c>
      <c r="I153" s="6">
        <f t="shared" ref="I153" si="135">G153+H153</f>
        <v>2568703</v>
      </c>
      <c r="J153" s="33">
        <v>2201965.42</v>
      </c>
      <c r="K153" s="6">
        <v>0</v>
      </c>
      <c r="L153" s="6">
        <f t="shared" ref="L153" si="136">J153+K153</f>
        <v>2201965.42</v>
      </c>
    </row>
    <row r="154" spans="1:12" s="10" customFormat="1" ht="40.5" customHeight="1">
      <c r="A154" s="17" t="s">
        <v>143</v>
      </c>
      <c r="B154" s="19" t="s">
        <v>85</v>
      </c>
      <c r="C154" s="19" t="s">
        <v>35</v>
      </c>
      <c r="D154" s="19" t="s">
        <v>103</v>
      </c>
      <c r="E154" s="19" t="s">
        <v>148</v>
      </c>
      <c r="F154" s="19"/>
      <c r="G154" s="22">
        <f>G157+G155</f>
        <v>1010000</v>
      </c>
      <c r="H154" s="22">
        <f t="shared" ref="H154:I154" si="137">H157+H155</f>
        <v>0</v>
      </c>
      <c r="I154" s="22">
        <f t="shared" si="137"/>
        <v>1010000</v>
      </c>
      <c r="J154" s="22">
        <f>J157+J155</f>
        <v>50977014.740000002</v>
      </c>
      <c r="K154" s="22">
        <f t="shared" ref="K154" si="138">K157+K155</f>
        <v>0</v>
      </c>
      <c r="L154" s="22">
        <f t="shared" ref="L154" si="139">L157+L155</f>
        <v>50977014.740000002</v>
      </c>
    </row>
    <row r="155" spans="1:12" s="10" customFormat="1" ht="40.5" customHeight="1">
      <c r="A155" s="46" t="s">
        <v>232</v>
      </c>
      <c r="B155" s="27" t="s">
        <v>85</v>
      </c>
      <c r="C155" s="27" t="s">
        <v>35</v>
      </c>
      <c r="D155" s="27" t="s">
        <v>34</v>
      </c>
      <c r="E155" s="27" t="s">
        <v>148</v>
      </c>
      <c r="F155" s="43"/>
      <c r="G155" s="44">
        <f>G156</f>
        <v>0</v>
      </c>
      <c r="H155" s="44">
        <f t="shared" ref="H155:I155" si="140">H156</f>
        <v>0</v>
      </c>
      <c r="I155" s="44">
        <f t="shared" si="140"/>
        <v>0</v>
      </c>
      <c r="J155" s="44">
        <f>J156</f>
        <v>49967014.740000002</v>
      </c>
      <c r="K155" s="44">
        <f t="shared" ref="K155" si="141">K156</f>
        <v>0</v>
      </c>
      <c r="L155" s="44">
        <f t="shared" ref="L155" si="142">L156</f>
        <v>49967014.740000002</v>
      </c>
    </row>
    <row r="156" spans="1:12" s="10" customFormat="1" ht="54.75" customHeight="1">
      <c r="A156" s="47" t="s">
        <v>230</v>
      </c>
      <c r="B156" s="35" t="s">
        <v>85</v>
      </c>
      <c r="C156" s="35" t="s">
        <v>35</v>
      </c>
      <c r="D156" s="35" t="s">
        <v>34</v>
      </c>
      <c r="E156" s="35" t="s">
        <v>231</v>
      </c>
      <c r="F156" s="35" t="s">
        <v>96</v>
      </c>
      <c r="G156" s="33">
        <v>0</v>
      </c>
      <c r="H156" s="6">
        <v>0</v>
      </c>
      <c r="I156" s="6">
        <f t="shared" ref="I156" si="143">G156+H156</f>
        <v>0</v>
      </c>
      <c r="J156" s="33">
        <v>49967014.740000002</v>
      </c>
      <c r="K156" s="6">
        <v>0</v>
      </c>
      <c r="L156" s="6">
        <f t="shared" ref="L156" si="144">J156+K156</f>
        <v>49967014.740000002</v>
      </c>
    </row>
    <row r="157" spans="1:12" s="9" customFormat="1" ht="31.5">
      <c r="A157" s="23" t="s">
        <v>144</v>
      </c>
      <c r="B157" s="27" t="s">
        <v>85</v>
      </c>
      <c r="C157" s="27" t="s">
        <v>35</v>
      </c>
      <c r="D157" s="27" t="s">
        <v>45</v>
      </c>
      <c r="E157" s="27" t="s">
        <v>148</v>
      </c>
      <c r="F157" s="27"/>
      <c r="G157" s="28">
        <f>SUM(G158:G160)</f>
        <v>1010000</v>
      </c>
      <c r="H157" s="28">
        <f t="shared" ref="H157:I157" si="145">SUM(H158:H160)</f>
        <v>0</v>
      </c>
      <c r="I157" s="28">
        <f t="shared" si="145"/>
        <v>1010000</v>
      </c>
      <c r="J157" s="28">
        <f>SUM(J158:J160)</f>
        <v>1010000</v>
      </c>
      <c r="K157" s="28">
        <f t="shared" ref="K157" si="146">SUM(K158:K160)</f>
        <v>0</v>
      </c>
      <c r="L157" s="28">
        <f t="shared" ref="L157" si="147">SUM(L158:L160)</f>
        <v>1010000</v>
      </c>
    </row>
    <row r="158" spans="1:12" ht="63">
      <c r="A158" s="15" t="s">
        <v>5</v>
      </c>
      <c r="B158" s="3" t="s">
        <v>85</v>
      </c>
      <c r="C158" s="3" t="s">
        <v>35</v>
      </c>
      <c r="D158" s="3" t="s">
        <v>45</v>
      </c>
      <c r="E158" s="3" t="s">
        <v>97</v>
      </c>
      <c r="F158" s="3" t="s">
        <v>38</v>
      </c>
      <c r="G158" s="6">
        <v>500000</v>
      </c>
      <c r="H158" s="6">
        <v>0</v>
      </c>
      <c r="I158" s="6">
        <f t="shared" ref="I158:I159" si="148">G158+H158</f>
        <v>500000</v>
      </c>
      <c r="J158" s="6">
        <v>500000</v>
      </c>
      <c r="K158" s="6">
        <v>0</v>
      </c>
      <c r="L158" s="6">
        <f t="shared" ref="L158:L160" si="149">J158+K158</f>
        <v>500000</v>
      </c>
    </row>
    <row r="159" spans="1:12" ht="63.75" customHeight="1">
      <c r="A159" s="15" t="s">
        <v>6</v>
      </c>
      <c r="B159" s="3" t="s">
        <v>85</v>
      </c>
      <c r="C159" s="3" t="s">
        <v>35</v>
      </c>
      <c r="D159" s="3" t="s">
        <v>45</v>
      </c>
      <c r="E159" s="3" t="s">
        <v>98</v>
      </c>
      <c r="F159" s="3" t="s">
        <v>38</v>
      </c>
      <c r="G159" s="6">
        <v>10000</v>
      </c>
      <c r="H159" s="6">
        <v>0</v>
      </c>
      <c r="I159" s="6">
        <f t="shared" si="148"/>
        <v>10000</v>
      </c>
      <c r="J159" s="6">
        <v>10000</v>
      </c>
      <c r="K159" s="6">
        <v>0</v>
      </c>
      <c r="L159" s="6">
        <f t="shared" si="149"/>
        <v>10000</v>
      </c>
    </row>
    <row r="160" spans="1:12" ht="93.75" customHeight="1">
      <c r="A160" s="15" t="s">
        <v>7</v>
      </c>
      <c r="B160" s="3" t="s">
        <v>85</v>
      </c>
      <c r="C160" s="3" t="s">
        <v>35</v>
      </c>
      <c r="D160" s="3" t="s">
        <v>45</v>
      </c>
      <c r="E160" s="3" t="s">
        <v>99</v>
      </c>
      <c r="F160" s="3" t="s">
        <v>38</v>
      </c>
      <c r="G160" s="6">
        <v>500000</v>
      </c>
      <c r="H160" s="6">
        <v>0</v>
      </c>
      <c r="I160" s="6">
        <f t="shared" ref="I160" si="150">G160+H160</f>
        <v>500000</v>
      </c>
      <c r="J160" s="6">
        <v>500000</v>
      </c>
      <c r="K160" s="6">
        <v>0</v>
      </c>
      <c r="L160" s="6">
        <f t="shared" si="149"/>
        <v>500000</v>
      </c>
    </row>
    <row r="161" spans="1:12" s="10" customFormat="1" ht="111" customHeight="1">
      <c r="A161" s="17" t="s">
        <v>145</v>
      </c>
      <c r="B161" s="19" t="s">
        <v>100</v>
      </c>
      <c r="C161" s="19" t="s">
        <v>35</v>
      </c>
      <c r="D161" s="19" t="s">
        <v>103</v>
      </c>
      <c r="E161" s="19" t="s">
        <v>148</v>
      </c>
      <c r="F161" s="19"/>
      <c r="G161" s="22">
        <f>G162</f>
        <v>4347486</v>
      </c>
      <c r="H161" s="22">
        <f t="shared" ref="H161:I161" si="151">H162</f>
        <v>0</v>
      </c>
      <c r="I161" s="22">
        <f t="shared" si="151"/>
        <v>4347486</v>
      </c>
      <c r="J161" s="22">
        <f>J162</f>
        <v>4347486</v>
      </c>
      <c r="K161" s="22">
        <f t="shared" ref="K161" si="152">K162</f>
        <v>0</v>
      </c>
      <c r="L161" s="22">
        <f t="shared" ref="L161" si="153">L162</f>
        <v>4347486</v>
      </c>
    </row>
    <row r="162" spans="1:12" s="9" customFormat="1" ht="63.75" customHeight="1">
      <c r="A162" s="23" t="s">
        <v>146</v>
      </c>
      <c r="B162" s="27" t="s">
        <v>100</v>
      </c>
      <c r="C162" s="27" t="s">
        <v>35</v>
      </c>
      <c r="D162" s="27" t="s">
        <v>34</v>
      </c>
      <c r="E162" s="27" t="s">
        <v>148</v>
      </c>
      <c r="F162" s="27"/>
      <c r="G162" s="28">
        <f t="shared" ref="G162:L162" si="154">SUM(G163:G163)</f>
        <v>4347486</v>
      </c>
      <c r="H162" s="28">
        <f t="shared" si="154"/>
        <v>0</v>
      </c>
      <c r="I162" s="28">
        <f t="shared" si="154"/>
        <v>4347486</v>
      </c>
      <c r="J162" s="28">
        <f t="shared" si="154"/>
        <v>4347486</v>
      </c>
      <c r="K162" s="28">
        <f t="shared" si="154"/>
        <v>0</v>
      </c>
      <c r="L162" s="28">
        <f t="shared" si="154"/>
        <v>4347486</v>
      </c>
    </row>
    <row r="163" spans="1:12" s="42" customFormat="1" ht="79.5" customHeight="1">
      <c r="A163" s="34" t="s">
        <v>10</v>
      </c>
      <c r="B163" s="35" t="s">
        <v>100</v>
      </c>
      <c r="C163" s="35" t="s">
        <v>35</v>
      </c>
      <c r="D163" s="35" t="s">
        <v>34</v>
      </c>
      <c r="E163" s="35" t="s">
        <v>218</v>
      </c>
      <c r="F163" s="35" t="s">
        <v>96</v>
      </c>
      <c r="G163" s="33">
        <v>4347486</v>
      </c>
      <c r="H163" s="6">
        <v>0</v>
      </c>
      <c r="I163" s="6">
        <f t="shared" ref="I163" si="155">G163+H163</f>
        <v>4347486</v>
      </c>
      <c r="J163" s="33">
        <v>4347486</v>
      </c>
      <c r="K163" s="6">
        <v>0</v>
      </c>
      <c r="L163" s="6">
        <f t="shared" ref="L163" si="156">J163+K163</f>
        <v>4347486</v>
      </c>
    </row>
    <row r="164" spans="1:12" s="41" customFormat="1" ht="27.75" customHeight="1">
      <c r="A164" s="40" t="s">
        <v>147</v>
      </c>
      <c r="B164" s="19" t="s">
        <v>101</v>
      </c>
      <c r="C164" s="19" t="s">
        <v>102</v>
      </c>
      <c r="D164" s="19" t="s">
        <v>103</v>
      </c>
      <c r="E164" s="19" t="s">
        <v>148</v>
      </c>
      <c r="F164" s="19"/>
      <c r="G164" s="22">
        <f t="shared" ref="G164:L164" si="157">SUM(G165:G166)</f>
        <v>835667.74</v>
      </c>
      <c r="H164" s="22">
        <f t="shared" si="157"/>
        <v>0</v>
      </c>
      <c r="I164" s="22">
        <f t="shared" si="157"/>
        <v>835667.74</v>
      </c>
      <c r="J164" s="22">
        <f t="shared" si="157"/>
        <v>839259.17</v>
      </c>
      <c r="K164" s="22">
        <f t="shared" si="157"/>
        <v>0</v>
      </c>
      <c r="L164" s="22">
        <f t="shared" si="157"/>
        <v>839259.17</v>
      </c>
    </row>
    <row r="165" spans="1:12" ht="94.5">
      <c r="A165" s="15" t="s">
        <v>262</v>
      </c>
      <c r="B165" s="3" t="s">
        <v>101</v>
      </c>
      <c r="C165" s="3" t="s">
        <v>102</v>
      </c>
      <c r="D165" s="3" t="s">
        <v>103</v>
      </c>
      <c r="E165" s="3" t="s">
        <v>255</v>
      </c>
      <c r="F165" s="3" t="s">
        <v>37</v>
      </c>
      <c r="G165" s="6">
        <v>830676</v>
      </c>
      <c r="H165" s="6">
        <v>0</v>
      </c>
      <c r="I165" s="6">
        <f t="shared" ref="I165:I166" si="158">G165+H165</f>
        <v>830676</v>
      </c>
      <c r="J165" s="6">
        <v>830676</v>
      </c>
      <c r="K165" s="6">
        <v>0</v>
      </c>
      <c r="L165" s="6">
        <f t="shared" ref="L165:L166" si="159">J165+K165</f>
        <v>830676</v>
      </c>
    </row>
    <row r="166" spans="1:12" ht="78.75">
      <c r="A166" s="15" t="s">
        <v>228</v>
      </c>
      <c r="B166" s="3" t="s">
        <v>101</v>
      </c>
      <c r="C166" s="3" t="s">
        <v>102</v>
      </c>
      <c r="D166" s="3" t="s">
        <v>103</v>
      </c>
      <c r="E166" s="3" t="s">
        <v>229</v>
      </c>
      <c r="F166" s="3" t="s">
        <v>38</v>
      </c>
      <c r="G166" s="6">
        <v>4991.74</v>
      </c>
      <c r="H166" s="6">
        <v>0</v>
      </c>
      <c r="I166" s="6">
        <f t="shared" si="158"/>
        <v>4991.74</v>
      </c>
      <c r="J166" s="6">
        <v>8583.17</v>
      </c>
      <c r="K166" s="6">
        <v>0</v>
      </c>
      <c r="L166" s="6">
        <f t="shared" si="159"/>
        <v>8583.17</v>
      </c>
    </row>
    <row r="167" spans="1:12" s="13" customFormat="1" ht="18" customHeight="1">
      <c r="A167" s="18" t="s">
        <v>28</v>
      </c>
      <c r="B167" s="12"/>
      <c r="C167" s="12"/>
      <c r="D167" s="12"/>
      <c r="E167" s="12"/>
      <c r="F167" s="12"/>
      <c r="G167" s="21">
        <f t="shared" ref="G167:K167" si="160">G9+G65+G99+G105+G128+G137+G144+G154+G161+G164</f>
        <v>591799668.40999997</v>
      </c>
      <c r="H167" s="21">
        <f t="shared" si="160"/>
        <v>166056</v>
      </c>
      <c r="I167" s="21">
        <f t="shared" si="160"/>
        <v>591965724.40999997</v>
      </c>
      <c r="J167" s="21">
        <f t="shared" si="160"/>
        <v>407132304.11000007</v>
      </c>
      <c r="K167" s="21">
        <f t="shared" si="160"/>
        <v>209385.59999999998</v>
      </c>
      <c r="L167" s="21">
        <f>L9+L65+L99+L105+L128+L137+L144+L154+L161+L164</f>
        <v>407341689.7100001</v>
      </c>
    </row>
    <row r="168" spans="1:12" ht="11.25" hidden="1" customHeight="1">
      <c r="J168" s="7"/>
    </row>
    <row r="169" spans="1:12" ht="2.25" hidden="1" customHeight="1">
      <c r="J169" s="7"/>
    </row>
    <row r="170" spans="1:12" ht="22.5" hidden="1" customHeight="1">
      <c r="G170" s="7">
        <v>262596726.47</v>
      </c>
      <c r="J170" s="7">
        <v>262596726.47</v>
      </c>
    </row>
    <row r="171" spans="1:12" ht="0.75" hidden="1" customHeight="1">
      <c r="G171" s="7">
        <v>262596726.47</v>
      </c>
      <c r="J171" s="7">
        <v>262596726.47</v>
      </c>
    </row>
    <row r="172" spans="1:12" hidden="1">
      <c r="G172" s="7">
        <v>333449507.56</v>
      </c>
      <c r="J172" s="7">
        <v>318082635.43000001</v>
      </c>
    </row>
    <row r="173" spans="1:12" ht="0.75" hidden="1" customHeight="1">
      <c r="G173" s="7">
        <v>279877433.27999997</v>
      </c>
      <c r="J173" s="7">
        <v>279877433.27999997</v>
      </c>
    </row>
    <row r="174" spans="1:12" hidden="1"/>
    <row r="175" spans="1:12" hidden="1">
      <c r="G175" s="7">
        <f>G167-G173</f>
        <v>311922235.13</v>
      </c>
    </row>
    <row r="176" spans="1:12" hidden="1"/>
    <row r="177" spans="7:12" hidden="1">
      <c r="G177" s="7">
        <f>G172-G167</f>
        <v>-258350160.84999996</v>
      </c>
      <c r="J177" s="7">
        <f>J172-J167</f>
        <v>-89049668.680000067</v>
      </c>
    </row>
    <row r="178" spans="7:12" hidden="1">
      <c r="G178" s="45"/>
      <c r="H178" s="45"/>
      <c r="I178" s="45"/>
      <c r="K178" s="45"/>
      <c r="L178" s="45"/>
    </row>
    <row r="179" spans="7:12" hidden="1">
      <c r="G179" s="7">
        <v>591219433.33000004</v>
      </c>
      <c r="J179" s="7">
        <v>406953043.86000001</v>
      </c>
    </row>
    <row r="180" spans="7:12" hidden="1">
      <c r="G180" s="7">
        <f>G179-G167</f>
        <v>-580235.07999992371</v>
      </c>
      <c r="H180" s="7">
        <f t="shared" ref="H180:J180" si="161">H179-H167</f>
        <v>-166056</v>
      </c>
      <c r="I180" s="7">
        <f t="shared" si="161"/>
        <v>-591965724.40999997</v>
      </c>
      <c r="J180" s="7">
        <f t="shared" si="161"/>
        <v>-179260.2500000596</v>
      </c>
    </row>
  </sheetData>
  <autoFilter ref="A8:IB167">
    <filterColumn colId="7"/>
    <filterColumn colId="8"/>
  </autoFilter>
  <mergeCells count="12">
    <mergeCell ref="B1:L1"/>
    <mergeCell ref="H7:H8"/>
    <mergeCell ref="I7:I8"/>
    <mergeCell ref="K7:K8"/>
    <mergeCell ref="L7:L8"/>
    <mergeCell ref="B2:L2"/>
    <mergeCell ref="A5:L5"/>
    <mergeCell ref="J7:J8"/>
    <mergeCell ref="B7:E7"/>
    <mergeCell ref="A7:A8"/>
    <mergeCell ref="G7:G8"/>
    <mergeCell ref="F7:F8"/>
  </mergeCells>
  <phoneticPr fontId="0" type="noConversion"/>
  <pageMargins left="0.39370078740157483" right="0.39370078740157483" top="0.55118110236220474" bottom="0.39370078740157483" header="0.31496062992125984" footer="0.31496062992125984"/>
  <pageSetup paperSize="9" scale="48" fitToHeight="16" orientation="portrait" r:id="rId1"/>
  <headerFooter>
    <oddHeader>&amp;RПРОЕКТ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FIN1</cp:lastModifiedBy>
  <cp:lastPrinted>2026-07-09T05:28:00Z</cp:lastPrinted>
  <dcterms:created xsi:type="dcterms:W3CDTF">2013-10-30T08:55:37Z</dcterms:created>
  <dcterms:modified xsi:type="dcterms:W3CDTF">2026-07-09T05:28:01Z</dcterms:modified>
</cp:coreProperties>
</file>